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e21abfca0d1883/Documents/ZMCP/Annual Budget/"/>
    </mc:Choice>
  </mc:AlternateContent>
  <xr:revisionPtr revIDLastSave="1" documentId="8_{55971BBB-879F-4B93-A17E-B703B26351FA}" xr6:coauthVersionLast="46" xr6:coauthVersionMax="46" xr10:uidLastSave="{B6A64E7D-6EF9-4351-9B2C-F8FF5F11FB6D}"/>
  <bookViews>
    <workbookView xWindow="720" yWindow="120" windowWidth="18735" windowHeight="107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85" i="1"/>
  <c r="E85" i="1"/>
  <c r="F13" i="1"/>
  <c r="E13" i="1"/>
  <c r="G13" i="1" s="1"/>
  <c r="E15" i="1" l="1"/>
  <c r="E11" i="1"/>
  <c r="G11" i="1" s="1"/>
  <c r="G15" i="1" l="1"/>
  <c r="E45" i="1"/>
  <c r="G31" i="1"/>
  <c r="G30" i="1"/>
  <c r="F86" i="1"/>
  <c r="E86" i="1"/>
  <c r="G27" i="1" l="1"/>
  <c r="G86" i="1" l="1"/>
  <c r="G60" i="1" l="1"/>
  <c r="F60" i="1"/>
  <c r="E60" i="1"/>
  <c r="F48" i="1"/>
  <c r="E48" i="1"/>
  <c r="H158" i="1" l="1"/>
  <c r="H157" i="1"/>
  <c r="H156" i="1"/>
  <c r="H155" i="1"/>
  <c r="H154" i="1"/>
  <c r="H153" i="1"/>
  <c r="H152" i="1"/>
  <c r="H151" i="1"/>
  <c r="H150" i="1"/>
  <c r="H149" i="1"/>
  <c r="H148" i="1"/>
  <c r="H147" i="1"/>
  <c r="H159" i="1" l="1"/>
  <c r="E172" i="1"/>
  <c r="E139" i="1"/>
  <c r="D186" i="1" s="1"/>
  <c r="E115" i="1"/>
  <c r="F115" i="1" s="1"/>
  <c r="E114" i="1"/>
  <c r="F114" i="1" s="1"/>
  <c r="E118" i="1"/>
  <c r="F118" i="1" s="1"/>
  <c r="E117" i="1"/>
  <c r="F117" i="1" s="1"/>
  <c r="E119" i="1"/>
  <c r="F119" i="1" s="1"/>
  <c r="E116" i="1"/>
  <c r="F116" i="1" s="1"/>
  <c r="F87" i="1"/>
  <c r="E87" i="1"/>
  <c r="H59" i="1"/>
  <c r="G46" i="1"/>
  <c r="F47" i="1"/>
  <c r="E47" i="1"/>
  <c r="G126" i="1"/>
  <c r="G84" i="1"/>
  <c r="G83" i="1"/>
  <c r="G85" i="1" l="1"/>
  <c r="F120" i="1"/>
  <c r="G87" i="1"/>
  <c r="G47" i="1"/>
  <c r="G48" i="1"/>
  <c r="G45" i="1"/>
  <c r="G88" i="1" l="1"/>
  <c r="H74" i="1" l="1"/>
  <c r="H60" i="1"/>
  <c r="G44" i="1"/>
  <c r="G98" i="1" l="1"/>
  <c r="D189" i="1" l="1"/>
  <c r="G89" i="1"/>
  <c r="E180" i="1" s="1"/>
  <c r="F180" i="1" s="1"/>
  <c r="E170" i="1"/>
  <c r="D188" i="1" s="1"/>
  <c r="G130" i="1"/>
  <c r="D185" i="1" s="1"/>
  <c r="F110" i="1"/>
  <c r="D183" i="1" s="1"/>
  <c r="D184" i="1"/>
  <c r="G97" i="1"/>
  <c r="G101" i="1" s="1"/>
  <c r="D181" i="1" s="1"/>
  <c r="D180" i="1"/>
  <c r="H58" i="1"/>
  <c r="H57" i="1"/>
  <c r="H71" i="1"/>
  <c r="H72" i="1"/>
  <c r="H73" i="1"/>
  <c r="H70" i="1"/>
  <c r="G42" i="1"/>
  <c r="G41" i="1"/>
  <c r="G40" i="1"/>
  <c r="G28" i="1"/>
  <c r="G29" i="1"/>
  <c r="G43" i="1"/>
  <c r="G26" i="1"/>
  <c r="G14" i="1"/>
  <c r="G16" i="1"/>
  <c r="G9" i="1"/>
  <c r="G10" i="1"/>
  <c r="G8" i="1"/>
  <c r="G33" i="1" l="1"/>
  <c r="E176" i="1" s="1"/>
  <c r="F176" i="1" s="1"/>
  <c r="G32" i="1"/>
  <c r="G50" i="1"/>
  <c r="H61" i="1"/>
  <c r="H62" i="1" s="1"/>
  <c r="E178" i="1" s="1"/>
  <c r="F178" i="1" s="1"/>
  <c r="H75" i="1"/>
  <c r="G102" i="1"/>
  <c r="E181" i="1" s="1"/>
  <c r="F181" i="1" s="1"/>
  <c r="G49" i="1"/>
  <c r="G17" i="1"/>
  <c r="D177" i="1" l="1"/>
  <c r="E177" i="1"/>
  <c r="F177" i="1" s="1"/>
  <c r="D176" i="1"/>
  <c r="D178" i="1"/>
  <c r="D179" i="1"/>
  <c r="H76" i="1"/>
  <c r="E179" i="1" s="1"/>
  <c r="F179" i="1" s="1"/>
  <c r="H160" i="1"/>
  <c r="G18" i="1"/>
  <c r="E175" i="1" s="1"/>
  <c r="F175" i="1" s="1"/>
  <c r="D175" i="1"/>
  <c r="D190" i="1" l="1"/>
  <c r="D192" i="1" s="1"/>
  <c r="D191" i="1" l="1"/>
  <c r="E195" i="1"/>
</calcChain>
</file>

<file path=xl/sharedStrings.xml><?xml version="1.0" encoding="utf-8"?>
<sst xmlns="http://schemas.openxmlformats.org/spreadsheetml/2006/main" count="244" uniqueCount="167">
  <si>
    <t>Name</t>
  </si>
  <si>
    <t>Semester 1</t>
  </si>
  <si>
    <t>Total</t>
  </si>
  <si>
    <t>Per student cost</t>
  </si>
  <si>
    <t xml:space="preserve">For existing students funding is conditional on evidence that their end of year exams position them in the top 75% of their year group, for new students Grade 4 or better in Maths, grade 5 or better in English, plus Grade 4 or better in one science subject is required. Applicants need an overall of at least 2 merits and 4 credits. </t>
  </si>
  <si>
    <t>To progress from Grade 10 to 11 and 11 to 12 students must be in top 75% of the class.</t>
  </si>
  <si>
    <t xml:space="preserve">Name </t>
  </si>
  <si>
    <t xml:space="preserve">Total </t>
  </si>
  <si>
    <t xml:space="preserve">For existing students funding is conditional on evidence that their end of year exams position them in the top 75% of their year group. </t>
  </si>
  <si>
    <t>School fees</t>
  </si>
  <si>
    <t>Totals</t>
  </si>
  <si>
    <t>For existing students funding is conditional on evidence that their end of year exams position them in the top 75% of their year group. New students must get 6 Distinctions or Merits including Maths, English and one Science.</t>
  </si>
  <si>
    <t>-</t>
  </si>
  <si>
    <t>Students must be in the top 20% to progress from Grade 10-11 and Grade 11 to 12.</t>
  </si>
  <si>
    <t>Semester 2</t>
  </si>
  <si>
    <t>Medical Fees</t>
  </si>
  <si>
    <t>Exam Fees</t>
  </si>
  <si>
    <t>Student Congress</t>
  </si>
  <si>
    <t>Additional Costs</t>
  </si>
  <si>
    <t>Credits</t>
  </si>
  <si>
    <t>School</t>
  </si>
  <si>
    <t>Chilubi</t>
  </si>
  <si>
    <t>Kasama Nursing</t>
  </si>
  <si>
    <t>Chengelo Nursing</t>
  </si>
  <si>
    <t>Kasama Girls</t>
  </si>
  <si>
    <t>Mungwi tech</t>
  </si>
  <si>
    <t>Summary</t>
  </si>
  <si>
    <t>Mungwi Tech</t>
  </si>
  <si>
    <t>Lusaka Uni</t>
  </si>
  <si>
    <t>Lusaka Uni Med School</t>
  </si>
  <si>
    <t>Ngoli Secondary School</t>
  </si>
  <si>
    <t>Ngoli</t>
  </si>
  <si>
    <t>Nursing Conversion</t>
  </si>
  <si>
    <t>Resits/waits</t>
  </si>
  <si>
    <t>Total £</t>
  </si>
  <si>
    <t>Total Kwacha</t>
  </si>
  <si>
    <t>Lukashya Trades</t>
  </si>
  <si>
    <t>Semester 3</t>
  </si>
  <si>
    <t>Lodging</t>
  </si>
  <si>
    <t>Sports</t>
  </si>
  <si>
    <t>Medical</t>
  </si>
  <si>
    <t>Union</t>
  </si>
  <si>
    <t>ID Card</t>
  </si>
  <si>
    <t>TEVETA Registration</t>
  </si>
  <si>
    <t>Library Fee</t>
  </si>
  <si>
    <t>Other Costs</t>
  </si>
  <si>
    <t>T-Shirt/ream of paper/cooker and cooking utensils/sheets - paid for by student</t>
  </si>
  <si>
    <t>TOTAL</t>
  </si>
  <si>
    <t>Credits ($212) @21</t>
  </si>
  <si>
    <t>Exchange Rate £</t>
  </si>
  <si>
    <t>Exchange Rate $</t>
  </si>
  <si>
    <t>Original Modelled Budget</t>
  </si>
  <si>
    <t>Accommodation</t>
  </si>
  <si>
    <t>Food</t>
  </si>
  <si>
    <r>
      <rPr>
        <sz val="10"/>
        <color rgb="FFFF0000"/>
        <rFont val="Calibri"/>
        <family val="2"/>
        <scheme val="minor"/>
      </rPr>
      <t>For existing students funding is conditional on evidence that their end of year exams position them in the top 75% of their year group</t>
    </r>
    <r>
      <rPr>
        <sz val="10"/>
        <color theme="1"/>
        <rFont val="Calibri"/>
        <family val="2"/>
        <scheme val="minor"/>
      </rPr>
      <t xml:space="preserve">, for new students Grade 4 or better in Maths, grade 5 or better in English, plus Grade 4 or better in one science subject is required. Applicants need an overall of at least 2 merits and 4 credits. </t>
    </r>
  </si>
  <si>
    <t>ZMCP will pay fees, accommodation, basic food, travel, laptop, fee for medical/research allowance where applicable. We will not pay for pencils, books, clothes personal items.</t>
  </si>
  <si>
    <t>1 - Chilubi Nursing</t>
  </si>
  <si>
    <t>2 - Kasama Nursing</t>
  </si>
  <si>
    <t>ZMCP will pay fees, accommodation, basic food, travel, laptop, fee for medical/research allowance where applicable. We will not pay for pencils, books, clothes personal items</t>
  </si>
  <si>
    <t>3 - Chengelo Nursing</t>
  </si>
  <si>
    <t>2020 - Running costs to monitor and deliver school supplies to students plus bank charges K16, 500</t>
  </si>
  <si>
    <t>2021 - Agreed annual budget for Ngoli School science equipment re-provisioning K16,000</t>
  </si>
  <si>
    <t>2020 - Data Allowance during Covid</t>
  </si>
  <si>
    <t>4 - Kasama Girls</t>
  </si>
  <si>
    <t>ZMCP will pay fees, accommodation, basic food, travel. We will not pay for pencils, books, clothes/uniforms personal items</t>
  </si>
  <si>
    <t>5 - Mungwi STEM</t>
  </si>
  <si>
    <t>6 - Lusaka University</t>
  </si>
  <si>
    <t>ZMCP will pay fees, accommodation, basic food, travel, laptop, fee for medical/research allowance where applicable. We will not pay for pencils, books, clothes personal items)</t>
  </si>
  <si>
    <t>ZMCP will pay fees, accommodation, laptop, fee for medical/research allowance where applicable. We will not pay for basic food, travel, pencils, books, clothes personal items)</t>
  </si>
  <si>
    <t>8 - Ngoli Secondary</t>
  </si>
  <si>
    <t>ZMCP will pay fees.  We will not pay for pencils, books, clothes/uniforms personal items</t>
  </si>
  <si>
    <t xml:space="preserve">10 - Advanced Nursing </t>
  </si>
  <si>
    <t>ZMCP will pay fees.  We will not pay for accommodation, laptop, basic food, travel, pencils, books, clothes personal items</t>
  </si>
  <si>
    <t>ZMCP will pay fees, accommodation, basic food, travel and some equipment. We will not pay for pencils, books, paper, clothes/uniforms/T-shirt, cooking equipment, personal items</t>
  </si>
  <si>
    <t>Advance Nursing Conversion</t>
  </si>
  <si>
    <t>Students must be in the top 75% to progress at the end of each year. If a student fails an exam their scholarship will be cancelled</t>
  </si>
  <si>
    <t>Equipment Allowance - scissors/dustcoat/measuring tape</t>
  </si>
  <si>
    <t xml:space="preserve">9 - Resits </t>
  </si>
  <si>
    <t>Per student cost (excluding Victor &amp; Sula)</t>
  </si>
  <si>
    <t>Transport to and from home for 3 students (1,200 p.a. per student)</t>
  </si>
  <si>
    <t>Clinical Practice for three students (1,500 per student S1 and 1,800 S2, plus 450 for urban health centres, plus 550 medical insurance)
N.B Y2 - 4,650 per student, plus rural experience 450,  Y3 - 5,100, plus final exam fees = 1,800</t>
  </si>
  <si>
    <t>IF SELECTED - New Student from NGOLI (G10) - Fees, accommodation and basic food</t>
  </si>
  <si>
    <t>ZMCP will pay fees, accommodation, basic food, travel. We will not pay for pencils, books, clothes, uniforms, personal items</t>
  </si>
  <si>
    <t>IF SELECTED - New Student from Ngoli (G10) - Fees, Accommodation &amp; basic food</t>
  </si>
  <si>
    <t>Transport to and from Ngoli for 2 students (k350 per trip)</t>
  </si>
  <si>
    <t>No new students in 2021</t>
  </si>
  <si>
    <t>11. Teacher Training</t>
  </si>
  <si>
    <t>Teacher Training</t>
  </si>
  <si>
    <r>
      <t>12.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Calibri"/>
        <family val="2"/>
        <scheme val="minor"/>
      </rPr>
      <t>Lukashya Trades</t>
    </r>
  </si>
  <si>
    <t xml:space="preserve">Credit held by ZSF from 2020 overpayment $212 </t>
  </si>
  <si>
    <t xml:space="preserve">Teacher Training </t>
  </si>
  <si>
    <t>Resits</t>
  </si>
  <si>
    <t>Fees - NO ZMCP students in 2021</t>
  </si>
  <si>
    <t>Transport to and from Ngoli at K50 each way on the bus - any additional cost paid by student</t>
  </si>
  <si>
    <t>Transport to and from Ngoli for three students (K50 per trip)</t>
  </si>
  <si>
    <t>7 - University of Zambia  Medical</t>
  </si>
  <si>
    <t>UNZA Med School</t>
  </si>
  <si>
    <t>Additional food supplies as often miss canteen</t>
  </si>
  <si>
    <t>Observer Fee  (verified 27/12/20)</t>
  </si>
  <si>
    <t>Food and transport  (verified 27/12/20)</t>
  </si>
  <si>
    <t>Accomodation  (Samuel verified 4-1-21)</t>
  </si>
  <si>
    <t>College Requirments of supplies (paper, surgical gloves, domestos, face masks, sanitizer, uniform replacement)</t>
  </si>
  <si>
    <t>Hostel Fee</t>
  </si>
  <si>
    <t>Kasama Hospital Payment - Medical Scheme</t>
  </si>
  <si>
    <t>Items required for three new students (payable to Chengelo) -  Each - 450 manuals, 600 uniforms, 200 medical examination, 20 for certified G12 results, 364 indexing fee, 40 GNC Rules</t>
  </si>
  <si>
    <t>Transport to and from Ngoli at K100 per trip for four students</t>
  </si>
  <si>
    <t>College Requirments of supplies (per student) 3 boxes of exam gloves(@ZK160per box), 2 boxes of sterile gloves(@ZKM160), 1 big rollof cotton wool (@ZK60), 1 big roll of gause (@ZK60), college T-shirt @ZK250.</t>
  </si>
  <si>
    <t xml:space="preserve">Transport to and from Ngoli for three students at K50 per trip </t>
  </si>
  <si>
    <t>Boarding House Fees for 3 students K500 each  a month</t>
  </si>
  <si>
    <t xml:space="preserve">Items required by three new students - Watch, scissors, thermometer, disposable gloves, ream of paper (students to supply bedding, cooking equipment, pens, pencils, notebooks, shoes, cardigan) </t>
  </si>
  <si>
    <t>2019-20 Costs</t>
  </si>
  <si>
    <t>2019/20 cost</t>
  </si>
  <si>
    <t xml:space="preserve">Basic Food for 3 students (K5,000 p.a per student) </t>
  </si>
  <si>
    <t>ZMCP Budget 2021</t>
  </si>
  <si>
    <t>Semester 1
Kwacha</t>
  </si>
  <si>
    <t>Semester 2
Kwacha</t>
  </si>
  <si>
    <t>Total
Kwacha</t>
  </si>
  <si>
    <t>Term 1
Kwacha</t>
  </si>
  <si>
    <t>Term 2
Kwacha</t>
  </si>
  <si>
    <t>Term 3 
Kwacha</t>
  </si>
  <si>
    <t>Total 
Kwacha</t>
  </si>
  <si>
    <t>Term 3
Kwacha</t>
  </si>
  <si>
    <t>Fees
Kwacha</t>
  </si>
  <si>
    <t>Kwacha</t>
  </si>
  <si>
    <t>Total  Kwacha</t>
  </si>
  <si>
    <t>Per Student cost Kwacha</t>
  </si>
  <si>
    <t>No students in 2021 (K12,565 Per student per year)</t>
  </si>
  <si>
    <t>Per Student Cost £</t>
  </si>
  <si>
    <r>
      <t xml:space="preserve">Total </t>
    </r>
    <r>
      <rPr>
        <sz val="10"/>
        <color rgb="FFFF0000"/>
        <rFont val="Calibri"/>
        <family val="2"/>
        <scheme val="minor"/>
      </rPr>
      <t>NO ZMCP students in 2021</t>
    </r>
  </si>
  <si>
    <t xml:space="preserve">Pound to Dollar Exchange Rate 16-1-21 </t>
  </si>
  <si>
    <t>Total $</t>
  </si>
  <si>
    <t>Accommodation for 2 students (K1,100 each per month - paid upfront to landlord with contract that he wont put price up)</t>
  </si>
  <si>
    <t>Yr 3 costs for 2 - GNC final exam cost @1,800 each &amp; Min of Health Placement Fee @750ea</t>
  </si>
  <si>
    <t>Yr 2 costs for 1 - (K750 placement fee, K150 Medical Scheme)</t>
  </si>
  <si>
    <t>Student A (yr3) - Fees (all required upfront)</t>
  </si>
  <si>
    <t xml:space="preserve">Student B (yr3) - Fees </t>
  </si>
  <si>
    <t xml:space="preserve">Student C (yr2) - Fees </t>
  </si>
  <si>
    <t>Student D (yr2) - Fees, Accommodation &amp; Canteen Food</t>
  </si>
  <si>
    <t>Student E - National Nursing Registration - Verified at Chengelo Dec 2020</t>
  </si>
  <si>
    <t>Student F - National Nursing Registration - Verified at Chengelo Dec 2020</t>
  </si>
  <si>
    <t>Student G (yr1) - Fees, accommodation &amp; basic food</t>
  </si>
  <si>
    <t>Student H (yr1) - Fees, accommodation &amp; basic food</t>
  </si>
  <si>
    <t>Student I (y1) - Fees, accommodation &amp; basic food</t>
  </si>
  <si>
    <t>Student J (G12) - Fees, accommodation and basic food</t>
  </si>
  <si>
    <t>Student K (G11) - Fees, accommodation and basic food</t>
  </si>
  <si>
    <t>Studennt L (G12) - Fees, accommodation and basic food</t>
  </si>
  <si>
    <t>Student M (G12) - Fees, accommodation and basic food</t>
  </si>
  <si>
    <t>Student N - ZSF to have discussion with school required regarding Grade 11 or Grade 10 (preference for Grade 11) Decision will be made when schools open</t>
  </si>
  <si>
    <t>Student O Public Health (yr2 of 4) - Fees (10,665 per semester verified 27/12/20)</t>
  </si>
  <si>
    <t xml:space="preserve">Student P Medicine (yr2 of 5) - Fees (k12,920 per semester verified 27/12/20) </t>
  </si>
  <si>
    <t>Food for 2 students (@700 per person per month)</t>
  </si>
  <si>
    <t xml:space="preserve">Student Q (yr 1 of 5) course fees </t>
  </si>
  <si>
    <t>Grocery (paid by family)</t>
  </si>
  <si>
    <t xml:space="preserve">Transport (paid by family) </t>
  </si>
  <si>
    <t>Student R -Exam Fee (K75), Centre Fee (K150), Practical Fee (K100)</t>
  </si>
  <si>
    <t>Student S - Tuition in 5 subjects (English, Maths, Biology, Civic Education and RE) payable to Ngoli School (k120 per subject)</t>
  </si>
  <si>
    <t>Student S - Extra Biology 
Private Tutor B  - K250 a month until resits
K500 downpayment already paid on 18th Dec</t>
  </si>
  <si>
    <t>Student S - Extra Maths &amp; RE 
Private Tutor A - K400 per month until resits 
K500 downpayment already paid to on 18th Dec</t>
  </si>
  <si>
    <t>Student S - Exam Fee (K75), Centre Fee (K150) &amp; Practical Fee (K100)</t>
  </si>
  <si>
    <t>one-off Resits in August 2021 - re-sits will not be allowed after 2021</t>
  </si>
  <si>
    <t>Student T (yr 1 of 3)</t>
  </si>
  <si>
    <t>Student U - teaching practice - 3 months (verified 27/12/20)</t>
  </si>
  <si>
    <t>2020 - Laptop mending costs for 2 students</t>
  </si>
  <si>
    <t>2020 - Glasses for one student</t>
  </si>
  <si>
    <t xml:space="preserve">2021 - Contingency costs (eg for tuition), unforseen costs like laptop repairs, glasses,  etc) </t>
  </si>
  <si>
    <t xml:space="preserve">Student R - Extra Tuition at Henry Kapata school (Maths, English, Biology &amp; Bemba) </t>
  </si>
  <si>
    <t xml:space="preserve">Courses are 1-3 years in a certificated progression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</si>
</sst>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  <numFmt numFmtId="166" formatCode="_-[$£-809]* #,##0.00_-;\-[$£-809]* #,##0.00_-;_-[$£-809]* &quot;-&quot;??_-;_-@_-"/>
    <numFmt numFmtId="167" formatCode="_-[$$-409]* #,##0.00_ ;_-[$$-409]* \-#,##0.00\ ;_-[$$-409]* &quot;-&quot;??_ ;_-@_ "/>
    <numFmt numFmtId="168" formatCode="[$ZMK]\ #,##0.00"/>
    <numFmt numFmtId="169" formatCode="_-[$ZMK]\ * #,##0.00_-;\-[$ZMK]\ * #,##0.00_-;_-[$ZMK]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11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5" xfId="0" applyFill="1" applyBorder="1"/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20" fillId="0" borderId="30" xfId="0" applyFont="1" applyFill="1" applyBorder="1"/>
    <xf numFmtId="0" fontId="0" fillId="0" borderId="0" xfId="0" applyFill="1" applyBorder="1"/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left" vertical="top" indent="2"/>
    </xf>
    <xf numFmtId="0" fontId="0" fillId="0" borderId="0" xfId="0" applyFill="1"/>
    <xf numFmtId="0" fontId="5" fillId="0" borderId="0" xfId="0" applyFont="1" applyFill="1" applyAlignment="1">
      <alignment horizontal="left" vertical="center" indent="2"/>
    </xf>
    <xf numFmtId="0" fontId="12" fillId="0" borderId="0" xfId="0" applyFont="1" applyFill="1" applyAlignment="1">
      <alignment horizontal="left" vertical="center" indent="2"/>
    </xf>
    <xf numFmtId="0" fontId="3" fillId="0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26" xfId="0" applyFont="1" applyFill="1" applyBorder="1"/>
    <xf numFmtId="0" fontId="0" fillId="0" borderId="22" xfId="0" applyFill="1" applyBorder="1"/>
    <xf numFmtId="165" fontId="0" fillId="0" borderId="36" xfId="0" applyNumberFormat="1" applyFill="1" applyBorder="1"/>
    <xf numFmtId="0" fontId="0" fillId="0" borderId="12" xfId="0" applyFill="1" applyBorder="1"/>
    <xf numFmtId="165" fontId="0" fillId="0" borderId="37" xfId="0" applyNumberFormat="1" applyFill="1" applyBorder="1"/>
    <xf numFmtId="165" fontId="0" fillId="0" borderId="38" xfId="0" applyNumberFormat="1" applyFill="1" applyBorder="1"/>
    <xf numFmtId="0" fontId="2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14" xfId="0" applyFill="1" applyBorder="1"/>
    <xf numFmtId="0" fontId="3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0" fillId="0" borderId="25" xfId="0" applyFont="1" applyFill="1" applyBorder="1"/>
    <xf numFmtId="9" fontId="0" fillId="0" borderId="2" xfId="1" applyFont="1" applyFill="1" applyBorder="1"/>
    <xf numFmtId="0" fontId="5" fillId="0" borderId="1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2"/>
    </xf>
    <xf numFmtId="0" fontId="3" fillId="0" borderId="0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indent="5"/>
    </xf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horizontal="left" vertical="center" indent="2"/>
    </xf>
    <xf numFmtId="0" fontId="4" fillId="0" borderId="25" xfId="0" applyFont="1" applyFill="1" applyBorder="1" applyAlignment="1">
      <alignment vertical="center" wrapText="1"/>
    </xf>
    <xf numFmtId="0" fontId="13" fillId="0" borderId="30" xfId="0" applyFont="1" applyFill="1" applyBorder="1"/>
    <xf numFmtId="0" fontId="13" fillId="0" borderId="25" xfId="0" applyFont="1" applyFill="1" applyBorder="1"/>
    <xf numFmtId="0" fontId="13" fillId="0" borderId="31" xfId="0" applyFont="1" applyFill="1" applyBorder="1"/>
    <xf numFmtId="0" fontId="5" fillId="0" borderId="3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2" fillId="0" borderId="3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0" fillId="0" borderId="9" xfId="0" applyFill="1" applyBorder="1"/>
    <xf numFmtId="0" fontId="3" fillId="0" borderId="1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2" fillId="0" borderId="0" xfId="0" applyFont="1" applyFill="1" applyBorder="1"/>
    <xf numFmtId="164" fontId="0" fillId="0" borderId="43" xfId="2" applyNumberFormat="1" applyFont="1" applyFill="1" applyBorder="1"/>
    <xf numFmtId="0" fontId="0" fillId="0" borderId="44" xfId="0" applyFill="1" applyBorder="1"/>
    <xf numFmtId="0" fontId="0" fillId="0" borderId="7" xfId="0" applyFill="1" applyBorder="1" applyAlignment="1">
      <alignment horizontal="center" wrapText="1"/>
    </xf>
    <xf numFmtId="0" fontId="25" fillId="0" borderId="0" xfId="0" applyFont="1" applyFill="1"/>
    <xf numFmtId="167" fontId="3" fillId="0" borderId="0" xfId="0" applyNumberFormat="1" applyFont="1" applyFill="1" applyBorder="1"/>
    <xf numFmtId="3" fontId="19" fillId="0" borderId="43" xfId="0" applyNumberFormat="1" applyFont="1" applyFill="1" applyBorder="1" applyAlignment="1">
      <alignment horizontal="center" wrapText="1"/>
    </xf>
    <xf numFmtId="0" fontId="0" fillId="0" borderId="43" xfId="0" applyFill="1" applyBorder="1"/>
    <xf numFmtId="0" fontId="26" fillId="0" borderId="25" xfId="0" applyFont="1" applyFill="1" applyBorder="1"/>
    <xf numFmtId="166" fontId="26" fillId="0" borderId="1" xfId="2" applyNumberFormat="1" applyFont="1" applyFill="1" applyBorder="1"/>
    <xf numFmtId="0" fontId="22" fillId="2" borderId="1" xfId="0" applyFont="1" applyFill="1" applyBorder="1"/>
    <xf numFmtId="167" fontId="22" fillId="2" borderId="2" xfId="2" applyNumberFormat="1" applyFont="1" applyFill="1" applyBorder="1"/>
    <xf numFmtId="0" fontId="22" fillId="2" borderId="25" xfId="0" applyFont="1" applyFill="1" applyBorder="1"/>
    <xf numFmtId="168" fontId="22" fillId="2" borderId="1" xfId="2" applyNumberFormat="1" applyFont="1" applyFill="1" applyBorder="1"/>
    <xf numFmtId="168" fontId="0" fillId="0" borderId="33" xfId="2" applyNumberFormat="1" applyFont="1" applyFill="1" applyBorder="1"/>
    <xf numFmtId="168" fontId="0" fillId="0" borderId="27" xfId="2" applyNumberFormat="1" applyFont="1" applyFill="1" applyBorder="1"/>
    <xf numFmtId="168" fontId="2" fillId="0" borderId="28" xfId="2" applyNumberFormat="1" applyFont="1" applyFill="1" applyBorder="1"/>
    <xf numFmtId="169" fontId="0" fillId="0" borderId="45" xfId="2" applyNumberFormat="1" applyFont="1" applyFill="1" applyBorder="1"/>
    <xf numFmtId="169" fontId="0" fillId="0" borderId="43" xfId="2" applyNumberFormat="1" applyFont="1" applyFill="1" applyBorder="1"/>
    <xf numFmtId="169" fontId="0" fillId="0" borderId="44" xfId="0" applyNumberFormat="1" applyFill="1" applyBorder="1"/>
    <xf numFmtId="169" fontId="0" fillId="0" borderId="0" xfId="0" applyNumberFormat="1" applyFill="1" applyBorder="1"/>
    <xf numFmtId="169" fontId="13" fillId="0" borderId="11" xfId="0" applyNumberFormat="1" applyFont="1" applyFill="1" applyBorder="1"/>
    <xf numFmtId="169" fontId="13" fillId="0" borderId="13" xfId="0" applyNumberFormat="1" applyFont="1" applyFill="1" applyBorder="1"/>
    <xf numFmtId="169" fontId="15" fillId="0" borderId="24" xfId="0" applyNumberFormat="1" applyFont="1" applyFill="1" applyBorder="1"/>
    <xf numFmtId="169" fontId="0" fillId="0" borderId="0" xfId="0" applyNumberFormat="1" applyFill="1"/>
    <xf numFmtId="169" fontId="0" fillId="0" borderId="2" xfId="0" applyNumberFormat="1" applyFill="1" applyBorder="1"/>
    <xf numFmtId="169" fontId="18" fillId="0" borderId="4" xfId="0" applyNumberFormat="1" applyFont="1" applyFill="1" applyBorder="1" applyAlignment="1">
      <alignment vertical="center" wrapText="1"/>
    </xf>
    <xf numFmtId="169" fontId="17" fillId="0" borderId="4" xfId="0" applyNumberFormat="1" applyFont="1" applyFill="1" applyBorder="1" applyAlignment="1">
      <alignment vertical="center" wrapText="1"/>
    </xf>
    <xf numFmtId="169" fontId="5" fillId="0" borderId="4" xfId="0" applyNumberFormat="1" applyFont="1" applyFill="1" applyBorder="1" applyAlignment="1">
      <alignment vertical="center" wrapText="1"/>
    </xf>
    <xf numFmtId="169" fontId="4" fillId="0" borderId="4" xfId="0" applyNumberFormat="1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vertical="center" wrapText="1"/>
    </xf>
    <xf numFmtId="169" fontId="4" fillId="0" borderId="29" xfId="0" applyNumberFormat="1" applyFont="1" applyFill="1" applyBorder="1" applyAlignment="1">
      <alignment vertical="center" wrapText="1"/>
    </xf>
    <xf numFmtId="169" fontId="18" fillId="0" borderId="1" xfId="0" applyNumberFormat="1" applyFont="1" applyFill="1" applyBorder="1" applyAlignment="1">
      <alignment vertical="center" wrapText="1"/>
    </xf>
    <xf numFmtId="169" fontId="13" fillId="0" borderId="18" xfId="0" applyNumberFormat="1" applyFont="1" applyFill="1" applyBorder="1"/>
    <xf numFmtId="169" fontId="13" fillId="0" borderId="1" xfId="0" applyNumberFormat="1" applyFont="1" applyFill="1" applyBorder="1"/>
    <xf numFmtId="169" fontId="13" fillId="0" borderId="19" xfId="0" applyNumberFormat="1" applyFont="1" applyFill="1" applyBorder="1"/>
    <xf numFmtId="169" fontId="5" fillId="0" borderId="3" xfId="0" applyNumberFormat="1" applyFont="1" applyFill="1" applyBorder="1" applyAlignment="1">
      <alignment vertical="center" wrapText="1"/>
    </xf>
    <xf numFmtId="169" fontId="12" fillId="0" borderId="4" xfId="0" applyNumberFormat="1" applyFont="1" applyFill="1" applyBorder="1" applyAlignment="1">
      <alignment vertical="center" wrapText="1"/>
    </xf>
    <xf numFmtId="169" fontId="14" fillId="0" borderId="4" xfId="0" applyNumberFormat="1" applyFont="1" applyFill="1" applyBorder="1" applyAlignment="1">
      <alignment vertical="center" wrapText="1"/>
    </xf>
    <xf numFmtId="169" fontId="7" fillId="0" borderId="4" xfId="0" applyNumberFormat="1" applyFont="1" applyFill="1" applyBorder="1" applyAlignment="1">
      <alignment vertical="center" wrapText="1"/>
    </xf>
    <xf numFmtId="169" fontId="5" fillId="3" borderId="0" xfId="0" applyNumberFormat="1" applyFont="1" applyFill="1"/>
    <xf numFmtId="169" fontId="0" fillId="3" borderId="0" xfId="0" applyNumberFormat="1" applyFill="1"/>
    <xf numFmtId="169" fontId="5" fillId="2" borderId="4" xfId="0" applyNumberFormat="1" applyFont="1" applyFill="1" applyBorder="1" applyAlignment="1">
      <alignment vertical="center" wrapText="1"/>
    </xf>
    <xf numFmtId="169" fontId="12" fillId="2" borderId="4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vertical="center" wrapText="1"/>
    </xf>
    <xf numFmtId="169" fontId="6" fillId="3" borderId="0" xfId="0" applyNumberFormat="1" applyFont="1" applyFill="1"/>
    <xf numFmtId="169" fontId="5" fillId="0" borderId="2" xfId="0" applyNumberFormat="1" applyFont="1" applyFill="1" applyBorder="1" applyAlignment="1">
      <alignment vertical="center" wrapText="1"/>
    </xf>
    <xf numFmtId="169" fontId="5" fillId="0" borderId="34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/>
    <xf numFmtId="169" fontId="5" fillId="0" borderId="4" xfId="0" applyNumberFormat="1" applyFont="1" applyFill="1" applyBorder="1"/>
    <xf numFmtId="169" fontId="5" fillId="0" borderId="6" xfId="0" applyNumberFormat="1" applyFont="1" applyFill="1" applyBorder="1" applyAlignment="1">
      <alignment vertical="center" wrapText="1"/>
    </xf>
    <xf numFmtId="169" fontId="5" fillId="0" borderId="11" xfId="0" applyNumberFormat="1" applyFont="1" applyFill="1" applyBorder="1" applyAlignment="1">
      <alignment vertical="center" wrapText="1"/>
    </xf>
    <xf numFmtId="169" fontId="5" fillId="0" borderId="5" xfId="0" applyNumberFormat="1" applyFont="1" applyFill="1" applyBorder="1" applyAlignment="1">
      <alignment vertical="center" wrapText="1"/>
    </xf>
    <xf numFmtId="169" fontId="5" fillId="0" borderId="13" xfId="0" applyNumberFormat="1" applyFont="1" applyFill="1" applyBorder="1" applyAlignment="1">
      <alignment vertical="center" wrapText="1"/>
    </xf>
    <xf numFmtId="169" fontId="12" fillId="0" borderId="10" xfId="0" applyNumberFormat="1" applyFont="1" applyFill="1" applyBorder="1" applyAlignment="1">
      <alignment vertical="center" wrapText="1"/>
    </xf>
    <xf numFmtId="169" fontId="5" fillId="0" borderId="15" xfId="0" applyNumberFormat="1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vertical="center" wrapText="1"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9" xfId="0" applyNumberFormat="1" applyFont="1" applyFill="1" applyBorder="1" applyAlignment="1">
      <alignment vertical="center" wrapText="1"/>
    </xf>
    <xf numFmtId="169" fontId="5" fillId="0" borderId="16" xfId="0" applyNumberFormat="1" applyFont="1" applyFill="1" applyBorder="1" applyAlignment="1">
      <alignment vertical="center" wrapText="1"/>
    </xf>
    <xf numFmtId="169" fontId="7" fillId="0" borderId="17" xfId="0" applyNumberFormat="1" applyFont="1" applyFill="1" applyBorder="1" applyAlignment="1">
      <alignment vertical="center" wrapText="1"/>
    </xf>
    <xf numFmtId="169" fontId="20" fillId="0" borderId="2" xfId="2" applyNumberFormat="1" applyFont="1" applyFill="1" applyBorder="1"/>
    <xf numFmtId="169" fontId="20" fillId="0" borderId="21" xfId="2" applyNumberFormat="1" applyFont="1" applyFill="1" applyBorder="1"/>
    <xf numFmtId="169" fontId="0" fillId="0" borderId="2" xfId="2" applyNumberFormat="1" applyFont="1" applyFill="1" applyBorder="1"/>
    <xf numFmtId="167" fontId="0" fillId="0" borderId="9" xfId="3" applyNumberFormat="1" applyFont="1" applyFill="1" applyBorder="1"/>
    <xf numFmtId="0" fontId="5" fillId="4" borderId="40" xfId="0" applyFont="1" applyFill="1" applyBorder="1" applyAlignment="1">
      <alignment vertical="center" wrapText="1"/>
    </xf>
    <xf numFmtId="169" fontId="5" fillId="4" borderId="5" xfId="0" applyNumberFormat="1" applyFont="1" applyFill="1" applyBorder="1" applyAlignment="1">
      <alignment vertical="center" wrapText="1"/>
    </xf>
    <xf numFmtId="169" fontId="5" fillId="4" borderId="13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196"/>
  <sheetViews>
    <sheetView tabSelected="1" topLeftCell="C1" zoomScale="90" zoomScaleNormal="90" workbookViewId="0">
      <selection activeCell="F168" sqref="F168"/>
    </sheetView>
  </sheetViews>
  <sheetFormatPr defaultRowHeight="15" x14ac:dyDescent="0.25"/>
  <cols>
    <col min="1" max="1" width="9.140625" style="14"/>
    <col min="2" max="2" width="5.28515625" style="14" customWidth="1"/>
    <col min="3" max="3" width="23.5703125" style="14" customWidth="1"/>
    <col min="4" max="4" width="92.42578125" style="14" customWidth="1"/>
    <col min="5" max="5" width="15.140625" style="14" customWidth="1"/>
    <col min="6" max="6" width="14" style="14" customWidth="1"/>
    <col min="7" max="7" width="17.140625" style="14" customWidth="1"/>
    <col min="8" max="8" width="14" style="62" bestFit="1" customWidth="1"/>
    <col min="9" max="9" width="14.28515625" style="14" bestFit="1" customWidth="1"/>
    <col min="10" max="10" width="27" style="14" customWidth="1"/>
    <col min="11" max="11" width="17.140625" style="14" customWidth="1"/>
    <col min="12" max="12" width="34.140625" style="14" customWidth="1"/>
    <col min="13" max="13" width="10.5703125" style="14" bestFit="1" customWidth="1"/>
    <col min="14" max="14" width="15.7109375" style="14" customWidth="1"/>
    <col min="15" max="16384" width="9.140625" style="14"/>
  </cols>
  <sheetData>
    <row r="1" spans="3:8" ht="21" x14ac:dyDescent="0.35">
      <c r="C1" s="61" t="s">
        <v>113</v>
      </c>
    </row>
    <row r="3" spans="3:8" x14ac:dyDescent="0.25">
      <c r="C3" s="12" t="s">
        <v>56</v>
      </c>
      <c r="D3" s="13" t="s">
        <v>55</v>
      </c>
    </row>
    <row r="4" spans="3:8" x14ac:dyDescent="0.25">
      <c r="D4" s="15" t="s">
        <v>54</v>
      </c>
    </row>
    <row r="5" spans="3:8" x14ac:dyDescent="0.25">
      <c r="D5" s="16"/>
    </row>
    <row r="6" spans="3:8" ht="15.75" thickBot="1" x14ac:dyDescent="0.3">
      <c r="D6" s="16"/>
    </row>
    <row r="7" spans="3:8" ht="26.25" thickBot="1" x14ac:dyDescent="0.3">
      <c r="C7" s="17" t="s">
        <v>20</v>
      </c>
      <c r="D7" s="18" t="s">
        <v>0</v>
      </c>
      <c r="E7" s="19" t="s">
        <v>114</v>
      </c>
      <c r="F7" s="19" t="s">
        <v>115</v>
      </c>
      <c r="G7" s="20" t="s">
        <v>116</v>
      </c>
      <c r="H7" s="75" t="s">
        <v>111</v>
      </c>
    </row>
    <row r="8" spans="3:8" ht="15" customHeight="1" x14ac:dyDescent="0.25">
      <c r="C8" s="148" t="s">
        <v>21</v>
      </c>
      <c r="D8" s="69" t="s">
        <v>134</v>
      </c>
      <c r="E8" s="127">
        <v>8500</v>
      </c>
      <c r="F8" s="127"/>
      <c r="G8" s="128">
        <f>E8+F8</f>
        <v>8500</v>
      </c>
      <c r="H8" s="117"/>
    </row>
    <row r="9" spans="3:8" x14ac:dyDescent="0.25">
      <c r="C9" s="149"/>
      <c r="D9" s="70" t="s">
        <v>135</v>
      </c>
      <c r="E9" s="129">
        <v>8500</v>
      </c>
      <c r="F9" s="129"/>
      <c r="G9" s="130">
        <f t="shared" ref="G9:G16" si="0">E9+F9</f>
        <v>8500</v>
      </c>
      <c r="H9" s="117"/>
    </row>
    <row r="10" spans="3:8" x14ac:dyDescent="0.25">
      <c r="C10" s="149"/>
      <c r="D10" s="70" t="s">
        <v>136</v>
      </c>
      <c r="E10" s="129">
        <v>8500</v>
      </c>
      <c r="F10" s="129"/>
      <c r="G10" s="130">
        <f t="shared" si="0"/>
        <v>8500</v>
      </c>
      <c r="H10" s="117"/>
    </row>
    <row r="11" spans="3:8" x14ac:dyDescent="0.25">
      <c r="C11" s="149"/>
      <c r="D11" s="70" t="s">
        <v>132</v>
      </c>
      <c r="E11" s="129">
        <f>(1800*2)+(750*2)</f>
        <v>5100</v>
      </c>
      <c r="F11" s="129">
        <v>0</v>
      </c>
      <c r="G11" s="130">
        <f t="shared" si="0"/>
        <v>5100</v>
      </c>
      <c r="H11" s="117"/>
    </row>
    <row r="12" spans="3:8" x14ac:dyDescent="0.25">
      <c r="C12" s="149"/>
      <c r="D12" s="142" t="s">
        <v>133</v>
      </c>
      <c r="E12" s="143">
        <v>900</v>
      </c>
      <c r="F12" s="143"/>
      <c r="G12" s="144">
        <f>SUM(E12:F12)</f>
        <v>900</v>
      </c>
      <c r="H12" s="117"/>
    </row>
    <row r="13" spans="3:8" x14ac:dyDescent="0.25">
      <c r="C13" s="149"/>
      <c r="D13" s="71" t="s">
        <v>108</v>
      </c>
      <c r="E13" s="129">
        <f>500*3*6</f>
        <v>9000</v>
      </c>
      <c r="F13" s="129">
        <f>500*3*6</f>
        <v>9000</v>
      </c>
      <c r="G13" s="130">
        <f t="shared" si="0"/>
        <v>18000</v>
      </c>
      <c r="H13" s="117"/>
    </row>
    <row r="14" spans="3:8" x14ac:dyDescent="0.25">
      <c r="C14" s="149"/>
      <c r="D14" s="70" t="s">
        <v>112</v>
      </c>
      <c r="E14" s="129">
        <v>7500</v>
      </c>
      <c r="F14" s="129">
        <v>7500</v>
      </c>
      <c r="G14" s="130">
        <f>E14+F14</f>
        <v>15000</v>
      </c>
      <c r="H14" s="117"/>
    </row>
    <row r="15" spans="3:8" ht="38.25" x14ac:dyDescent="0.25">
      <c r="C15" s="149"/>
      <c r="D15" s="72" t="s">
        <v>106</v>
      </c>
      <c r="E15" s="131">
        <f>((3*160)+(2*160)+60+60+250)*3</f>
        <v>3510</v>
      </c>
      <c r="F15" s="131">
        <v>0</v>
      </c>
      <c r="G15" s="132">
        <f>E15+F15</f>
        <v>3510</v>
      </c>
      <c r="H15" s="117"/>
    </row>
    <row r="16" spans="3:8" ht="15.75" thickBot="1" x14ac:dyDescent="0.3">
      <c r="C16" s="149"/>
      <c r="D16" s="73" t="s">
        <v>79</v>
      </c>
      <c r="E16" s="133">
        <v>1800</v>
      </c>
      <c r="F16" s="133">
        <v>1800</v>
      </c>
      <c r="G16" s="132">
        <f t="shared" si="0"/>
        <v>3600</v>
      </c>
      <c r="H16" s="117"/>
    </row>
    <row r="17" spans="3:8" ht="15.75" thickBot="1" x14ac:dyDescent="0.3">
      <c r="C17" s="149"/>
      <c r="D17" s="18" t="s">
        <v>2</v>
      </c>
      <c r="E17" s="134"/>
      <c r="F17" s="134"/>
      <c r="G17" s="135">
        <f>SUM(G8:G16)</f>
        <v>71610</v>
      </c>
      <c r="H17" s="117"/>
    </row>
    <row r="18" spans="3:8" ht="15.75" thickBot="1" x14ac:dyDescent="0.3">
      <c r="C18" s="150"/>
      <c r="D18" s="74" t="s">
        <v>3</v>
      </c>
      <c r="E18" s="136"/>
      <c r="F18" s="136"/>
      <c r="G18" s="137">
        <f>G17/3</f>
        <v>23870</v>
      </c>
      <c r="H18" s="117">
        <v>22787.5</v>
      </c>
    </row>
    <row r="19" spans="3:8" x14ac:dyDescent="0.25">
      <c r="D19" s="28"/>
      <c r="E19" s="3"/>
      <c r="F19" s="3"/>
      <c r="G19" s="28"/>
    </row>
    <row r="20" spans="3:8" x14ac:dyDescent="0.25">
      <c r="D20" s="29"/>
    </row>
    <row r="21" spans="3:8" x14ac:dyDescent="0.25">
      <c r="C21" s="12" t="s">
        <v>57</v>
      </c>
      <c r="D21" s="15" t="s">
        <v>58</v>
      </c>
    </row>
    <row r="22" spans="3:8" x14ac:dyDescent="0.25">
      <c r="D22" s="15" t="s">
        <v>54</v>
      </c>
    </row>
    <row r="23" spans="3:8" x14ac:dyDescent="0.25">
      <c r="D23" s="16"/>
    </row>
    <row r="24" spans="3:8" ht="15.75" customHeight="1" thickBot="1" x14ac:dyDescent="0.3">
      <c r="D24" s="16"/>
    </row>
    <row r="25" spans="3:8" ht="26.25" thickBot="1" x14ac:dyDescent="0.3">
      <c r="C25" s="31" t="s">
        <v>20</v>
      </c>
      <c r="D25" s="32" t="s">
        <v>6</v>
      </c>
      <c r="E25" s="33" t="s">
        <v>114</v>
      </c>
      <c r="F25" s="33" t="s">
        <v>115</v>
      </c>
      <c r="G25" s="33" t="s">
        <v>116</v>
      </c>
      <c r="H25" s="75" t="s">
        <v>111</v>
      </c>
    </row>
    <row r="26" spans="3:8" ht="20.25" customHeight="1" thickBot="1" x14ac:dyDescent="0.3">
      <c r="C26" s="145" t="s">
        <v>22</v>
      </c>
      <c r="D26" s="34" t="s">
        <v>137</v>
      </c>
      <c r="E26" s="105">
        <v>4650</v>
      </c>
      <c r="F26" s="105">
        <v>4650</v>
      </c>
      <c r="G26" s="105">
        <f>E26+F26</f>
        <v>9300</v>
      </c>
      <c r="H26" s="117"/>
    </row>
    <row r="27" spans="3:8" ht="26.25" thickBot="1" x14ac:dyDescent="0.3">
      <c r="C27" s="146"/>
      <c r="D27" s="9" t="s">
        <v>101</v>
      </c>
      <c r="E27" s="121">
        <v>1000</v>
      </c>
      <c r="F27" s="123">
        <v>1000</v>
      </c>
      <c r="G27" s="123">
        <f>SUM(E27:F27)</f>
        <v>2000</v>
      </c>
      <c r="H27" s="117"/>
    </row>
    <row r="28" spans="3:8" ht="15.75" thickBot="1" x14ac:dyDescent="0.3">
      <c r="C28" s="146"/>
      <c r="D28" s="34" t="s">
        <v>97</v>
      </c>
      <c r="E28" s="105">
        <v>1000</v>
      </c>
      <c r="F28" s="105">
        <v>1000</v>
      </c>
      <c r="G28" s="105">
        <f t="shared" ref="G28" si="1">E28+F28</f>
        <v>2000</v>
      </c>
      <c r="H28" s="117"/>
    </row>
    <row r="29" spans="3:8" ht="15.75" thickBot="1" x14ac:dyDescent="0.3">
      <c r="C29" s="146"/>
      <c r="D29" s="37" t="s">
        <v>93</v>
      </c>
      <c r="E29" s="124">
        <v>100</v>
      </c>
      <c r="F29" s="124">
        <v>100</v>
      </c>
      <c r="G29" s="124">
        <f>E29+F29</f>
        <v>200</v>
      </c>
      <c r="H29" s="117"/>
    </row>
    <row r="30" spans="3:8" ht="15.75" thickBot="1" x14ac:dyDescent="0.3">
      <c r="C30" s="146"/>
      <c r="D30" s="9" t="s">
        <v>102</v>
      </c>
      <c r="E30" s="125">
        <v>600</v>
      </c>
      <c r="F30" s="125">
        <v>600</v>
      </c>
      <c r="G30" s="125">
        <f>SUM(E30:F30)</f>
        <v>1200</v>
      </c>
      <c r="H30" s="117"/>
    </row>
    <row r="31" spans="3:8" ht="15.75" thickBot="1" x14ac:dyDescent="0.3">
      <c r="C31" s="146"/>
      <c r="D31" s="10" t="s">
        <v>103</v>
      </c>
      <c r="E31" s="126">
        <v>400</v>
      </c>
      <c r="F31" s="126">
        <v>0</v>
      </c>
      <c r="G31" s="126">
        <f>SUM(E31:F31)</f>
        <v>400</v>
      </c>
      <c r="H31" s="117"/>
    </row>
    <row r="32" spans="3:8" ht="15.75" thickBot="1" x14ac:dyDescent="0.3">
      <c r="C32" s="146"/>
      <c r="D32" s="34" t="s">
        <v>2</v>
      </c>
      <c r="E32" s="105"/>
      <c r="F32" s="105"/>
      <c r="G32" s="106">
        <f>SUM(G26:G31)</f>
        <v>15100</v>
      </c>
      <c r="H32" s="117"/>
    </row>
    <row r="33" spans="3:8" ht="15.75" thickBot="1" x14ac:dyDescent="0.3">
      <c r="C33" s="147"/>
      <c r="D33" s="38" t="s">
        <v>3</v>
      </c>
      <c r="E33" s="105"/>
      <c r="F33" s="105"/>
      <c r="G33" s="116">
        <f>SUM(G26:G31)/1</f>
        <v>15100</v>
      </c>
      <c r="H33" s="117">
        <v>22787.5</v>
      </c>
    </row>
    <row r="34" spans="3:8" x14ac:dyDescent="0.25">
      <c r="C34" s="8"/>
      <c r="D34" s="28"/>
      <c r="E34" s="3"/>
      <c r="F34" s="3"/>
      <c r="G34" s="28"/>
    </row>
    <row r="35" spans="3:8" x14ac:dyDescent="0.25">
      <c r="C35" s="39" t="s">
        <v>59</v>
      </c>
      <c r="D35" s="15" t="s">
        <v>58</v>
      </c>
      <c r="E35" s="3"/>
      <c r="F35" s="3"/>
      <c r="G35" s="28"/>
    </row>
    <row r="36" spans="3:8" x14ac:dyDescent="0.25">
      <c r="C36" s="8"/>
      <c r="D36" s="15" t="s">
        <v>4</v>
      </c>
      <c r="E36" s="3"/>
      <c r="F36" s="3"/>
      <c r="G36" s="28"/>
    </row>
    <row r="37" spans="3:8" x14ac:dyDescent="0.25">
      <c r="C37" s="8"/>
      <c r="D37" s="16"/>
      <c r="E37" s="3"/>
      <c r="F37" s="3"/>
      <c r="G37" s="28"/>
    </row>
    <row r="38" spans="3:8" ht="15.75" customHeight="1" thickBot="1" x14ac:dyDescent="0.3">
      <c r="C38" s="8"/>
      <c r="D38" s="16"/>
      <c r="E38" s="3"/>
      <c r="F38" s="3"/>
      <c r="G38" s="28"/>
    </row>
    <row r="39" spans="3:8" ht="26.25" thickBot="1" x14ac:dyDescent="0.3">
      <c r="C39" s="17" t="s">
        <v>20</v>
      </c>
      <c r="D39" s="32" t="s">
        <v>0</v>
      </c>
      <c r="E39" s="33" t="s">
        <v>114</v>
      </c>
      <c r="F39" s="33" t="s">
        <v>115</v>
      </c>
      <c r="G39" s="33" t="s">
        <v>116</v>
      </c>
      <c r="H39" s="75" t="s">
        <v>111</v>
      </c>
    </row>
    <row r="40" spans="3:8" ht="20.25" customHeight="1" thickBot="1" x14ac:dyDescent="0.3">
      <c r="C40" s="145" t="s">
        <v>23</v>
      </c>
      <c r="D40" s="34" t="s">
        <v>138</v>
      </c>
      <c r="E40" s="105">
        <v>4000</v>
      </c>
      <c r="F40" s="105"/>
      <c r="G40" s="105">
        <f>E40+F40</f>
        <v>4000</v>
      </c>
      <c r="H40" s="117"/>
    </row>
    <row r="41" spans="3:8" ht="15.75" thickBot="1" x14ac:dyDescent="0.3">
      <c r="C41" s="146"/>
      <c r="D41" s="34" t="s">
        <v>139</v>
      </c>
      <c r="E41" s="105">
        <v>4000</v>
      </c>
      <c r="F41" s="105"/>
      <c r="G41" s="105">
        <f>E41+F41</f>
        <v>4000</v>
      </c>
      <c r="H41" s="117"/>
    </row>
    <row r="42" spans="3:8" ht="15.75" thickBot="1" x14ac:dyDescent="0.3">
      <c r="C42" s="146"/>
      <c r="D42" s="10" t="s">
        <v>140</v>
      </c>
      <c r="E42" s="114">
        <v>12600</v>
      </c>
      <c r="F42" s="114">
        <v>12600</v>
      </c>
      <c r="G42" s="114">
        <f>E42+F42</f>
        <v>25200</v>
      </c>
      <c r="H42" s="117"/>
    </row>
    <row r="43" spans="3:8" ht="15.75" thickBot="1" x14ac:dyDescent="0.3">
      <c r="C43" s="146"/>
      <c r="D43" s="10" t="s">
        <v>141</v>
      </c>
      <c r="E43" s="114">
        <v>12600</v>
      </c>
      <c r="F43" s="114">
        <v>12600</v>
      </c>
      <c r="G43" s="114">
        <f>E43+F43</f>
        <v>25200</v>
      </c>
      <c r="H43" s="117"/>
    </row>
    <row r="44" spans="3:8" ht="15.75" thickBot="1" x14ac:dyDescent="0.3">
      <c r="C44" s="146"/>
      <c r="D44" s="10" t="s">
        <v>142</v>
      </c>
      <c r="E44" s="114">
        <v>12600</v>
      </c>
      <c r="F44" s="114">
        <v>12600</v>
      </c>
      <c r="G44" s="114">
        <f>E44+F44</f>
        <v>25200</v>
      </c>
      <c r="H44" s="117"/>
    </row>
    <row r="45" spans="3:8" ht="26.25" thickBot="1" x14ac:dyDescent="0.3">
      <c r="C45" s="146"/>
      <c r="D45" s="10" t="s">
        <v>104</v>
      </c>
      <c r="E45" s="114">
        <f>(450+600+200+20+364+40)*3</f>
        <v>5022</v>
      </c>
      <c r="F45" s="114">
        <v>0</v>
      </c>
      <c r="G45" s="114">
        <f>SUM(E45:F45)</f>
        <v>5022</v>
      </c>
      <c r="H45" s="117"/>
    </row>
    <row r="46" spans="3:8" ht="43.5" customHeight="1" thickBot="1" x14ac:dyDescent="0.3">
      <c r="C46" s="146"/>
      <c r="D46" s="10" t="s">
        <v>109</v>
      </c>
      <c r="E46" s="105">
        <v>4200</v>
      </c>
      <c r="F46" s="105">
        <v>3000</v>
      </c>
      <c r="G46" s="105">
        <f>SUM(E46:F46)</f>
        <v>7200</v>
      </c>
      <c r="H46" s="117"/>
    </row>
    <row r="47" spans="3:8" ht="39" thickBot="1" x14ac:dyDescent="0.3">
      <c r="C47" s="146"/>
      <c r="D47" s="34" t="s">
        <v>80</v>
      </c>
      <c r="E47" s="114">
        <f>(1500+275)*3</f>
        <v>5325</v>
      </c>
      <c r="F47" s="114">
        <f>(1800+450+275)*3</f>
        <v>7575</v>
      </c>
      <c r="G47" s="114">
        <f t="shared" ref="G47:G48" si="2">SUM(E47:F47)</f>
        <v>12900</v>
      </c>
      <c r="H47" s="122"/>
    </row>
    <row r="48" spans="3:8" ht="15.75" thickBot="1" x14ac:dyDescent="0.3">
      <c r="C48" s="146"/>
      <c r="D48" s="34" t="s">
        <v>94</v>
      </c>
      <c r="E48" s="114">
        <f>(50*2)*3</f>
        <v>300</v>
      </c>
      <c r="F48" s="114">
        <f>(50*2)*3</f>
        <v>300</v>
      </c>
      <c r="G48" s="114">
        <f t="shared" si="2"/>
        <v>600</v>
      </c>
      <c r="H48" s="117"/>
    </row>
    <row r="49" spans="3:9" ht="15.75" thickBot="1" x14ac:dyDescent="0.3">
      <c r="C49" s="146"/>
      <c r="D49" s="34" t="s">
        <v>2</v>
      </c>
      <c r="E49" s="105"/>
      <c r="F49" s="105"/>
      <c r="G49" s="106">
        <f>SUM(G40:G48)</f>
        <v>109322</v>
      </c>
      <c r="H49" s="117"/>
    </row>
    <row r="50" spans="3:9" ht="15.75" thickBot="1" x14ac:dyDescent="0.3">
      <c r="C50" s="147"/>
      <c r="D50" s="38" t="s">
        <v>78</v>
      </c>
      <c r="E50" s="105"/>
      <c r="F50" s="105"/>
      <c r="G50" s="116">
        <f>SUM(G42:G48)/3</f>
        <v>33774</v>
      </c>
      <c r="H50" s="117">
        <v>27800</v>
      </c>
    </row>
    <row r="51" spans="3:9" x14ac:dyDescent="0.25">
      <c r="D51" s="29"/>
    </row>
    <row r="52" spans="3:9" x14ac:dyDescent="0.25">
      <c r="C52" s="12" t="s">
        <v>63</v>
      </c>
      <c r="D52" s="15" t="s">
        <v>82</v>
      </c>
    </row>
    <row r="53" spans="3:9" x14ac:dyDescent="0.25">
      <c r="D53" s="15" t="s">
        <v>5</v>
      </c>
    </row>
    <row r="54" spans="3:9" x14ac:dyDescent="0.25">
      <c r="D54" s="16"/>
    </row>
    <row r="55" spans="3:9" ht="15.75" customHeight="1" thickBot="1" x14ac:dyDescent="0.3">
      <c r="D55" s="16"/>
    </row>
    <row r="56" spans="3:9" ht="26.25" thickBot="1" x14ac:dyDescent="0.3">
      <c r="C56" s="17" t="s">
        <v>20</v>
      </c>
      <c r="D56" s="32" t="s">
        <v>6</v>
      </c>
      <c r="E56" s="33" t="s">
        <v>117</v>
      </c>
      <c r="F56" s="33" t="s">
        <v>118</v>
      </c>
      <c r="G56" s="33" t="s">
        <v>119</v>
      </c>
      <c r="H56" s="33" t="s">
        <v>120</v>
      </c>
      <c r="I56" s="75" t="s">
        <v>111</v>
      </c>
    </row>
    <row r="57" spans="3:9" ht="17.25" customHeight="1" thickBot="1" x14ac:dyDescent="0.3">
      <c r="C57" s="145" t="s">
        <v>24</v>
      </c>
      <c r="D57" s="34" t="s">
        <v>143</v>
      </c>
      <c r="E57" s="105">
        <v>1200</v>
      </c>
      <c r="F57" s="105">
        <v>1200</v>
      </c>
      <c r="G57" s="105">
        <v>1200</v>
      </c>
      <c r="H57" s="105">
        <f>SUM(E57:G57)</f>
        <v>3600</v>
      </c>
      <c r="I57" s="118"/>
    </row>
    <row r="58" spans="3:9" ht="15.75" thickBot="1" x14ac:dyDescent="0.3">
      <c r="C58" s="146"/>
      <c r="D58" s="34" t="s">
        <v>144</v>
      </c>
      <c r="E58" s="105">
        <v>1200</v>
      </c>
      <c r="F58" s="105">
        <v>1200</v>
      </c>
      <c r="G58" s="105">
        <v>1200</v>
      </c>
      <c r="H58" s="106">
        <f>SUM(E58:G58)</f>
        <v>3600</v>
      </c>
      <c r="I58" s="118"/>
    </row>
    <row r="59" spans="3:9" ht="15.75" thickBot="1" x14ac:dyDescent="0.3">
      <c r="C59" s="146"/>
      <c r="D59" s="11" t="s">
        <v>81</v>
      </c>
      <c r="E59" s="119">
        <v>1200</v>
      </c>
      <c r="F59" s="119">
        <v>1200</v>
      </c>
      <c r="G59" s="119">
        <v>1200</v>
      </c>
      <c r="H59" s="119">
        <f>SUM(E59:G59)</f>
        <v>3600</v>
      </c>
      <c r="I59" s="118"/>
    </row>
    <row r="60" spans="3:9" ht="15.75" thickBot="1" x14ac:dyDescent="0.3">
      <c r="C60" s="146"/>
      <c r="D60" s="11" t="s">
        <v>107</v>
      </c>
      <c r="E60" s="119">
        <f>(50*2)*3</f>
        <v>300</v>
      </c>
      <c r="F60" s="119">
        <f>(50*2)*3</f>
        <v>300</v>
      </c>
      <c r="G60" s="119">
        <f>(50*2)*3</f>
        <v>300</v>
      </c>
      <c r="H60" s="119">
        <f>SUM(E60:G60)</f>
        <v>900</v>
      </c>
      <c r="I60" s="118"/>
    </row>
    <row r="61" spans="3:9" ht="15.75" thickBot="1" x14ac:dyDescent="0.3">
      <c r="C61" s="146"/>
      <c r="D61" s="34" t="s">
        <v>7</v>
      </c>
      <c r="E61" s="105"/>
      <c r="F61" s="105"/>
      <c r="G61" s="105"/>
      <c r="H61" s="106">
        <f>SUM(H57:H60)</f>
        <v>11700</v>
      </c>
      <c r="I61" s="118"/>
    </row>
    <row r="62" spans="3:9" ht="15.75" thickBot="1" x14ac:dyDescent="0.3">
      <c r="C62" s="147"/>
      <c r="D62" s="38" t="s">
        <v>3</v>
      </c>
      <c r="E62" s="116"/>
      <c r="F62" s="116"/>
      <c r="G62" s="116"/>
      <c r="H62" s="116">
        <f>H61/3</f>
        <v>3900</v>
      </c>
      <c r="I62" s="118">
        <v>4050</v>
      </c>
    </row>
    <row r="63" spans="3:9" x14ac:dyDescent="0.25">
      <c r="D63" s="29"/>
    </row>
    <row r="64" spans="3:9" x14ac:dyDescent="0.25">
      <c r="D64" s="40"/>
    </row>
    <row r="65" spans="3:9" ht="15.75" customHeight="1" x14ac:dyDescent="0.25">
      <c r="C65" s="12" t="s">
        <v>65</v>
      </c>
      <c r="D65" s="15" t="s">
        <v>64</v>
      </c>
    </row>
    <row r="66" spans="3:9" x14ac:dyDescent="0.25">
      <c r="D66" s="41" t="s">
        <v>5</v>
      </c>
    </row>
    <row r="67" spans="3:9" x14ac:dyDescent="0.25">
      <c r="D67" s="15"/>
    </row>
    <row r="68" spans="3:9" ht="15.75" customHeight="1" thickBot="1" x14ac:dyDescent="0.3">
      <c r="D68" s="15"/>
    </row>
    <row r="69" spans="3:9" ht="26.25" thickBot="1" x14ac:dyDescent="0.3">
      <c r="C69" s="17" t="s">
        <v>20</v>
      </c>
      <c r="D69" s="32" t="s">
        <v>6</v>
      </c>
      <c r="E69" s="33" t="s">
        <v>117</v>
      </c>
      <c r="F69" s="33" t="s">
        <v>118</v>
      </c>
      <c r="G69" s="33" t="s">
        <v>121</v>
      </c>
      <c r="H69" s="33" t="s">
        <v>120</v>
      </c>
      <c r="I69" s="75" t="s">
        <v>111</v>
      </c>
    </row>
    <row r="70" spans="3:9" ht="18" customHeight="1" thickBot="1" x14ac:dyDescent="0.3">
      <c r="C70" s="145" t="s">
        <v>25</v>
      </c>
      <c r="D70" s="34" t="s">
        <v>145</v>
      </c>
      <c r="E70" s="105">
        <v>1200</v>
      </c>
      <c r="F70" s="105">
        <v>1200</v>
      </c>
      <c r="G70" s="105">
        <v>1200</v>
      </c>
      <c r="H70" s="105">
        <f>SUM(E70:G70)</f>
        <v>3600</v>
      </c>
      <c r="I70" s="118"/>
    </row>
    <row r="71" spans="3:9" ht="15.75" thickBot="1" x14ac:dyDescent="0.3">
      <c r="C71" s="146"/>
      <c r="D71" s="34" t="s">
        <v>146</v>
      </c>
      <c r="E71" s="105">
        <v>1200</v>
      </c>
      <c r="F71" s="105">
        <v>1200</v>
      </c>
      <c r="G71" s="105">
        <v>1200</v>
      </c>
      <c r="H71" s="105">
        <f>SUM(E71:G71)</f>
        <v>3600</v>
      </c>
      <c r="I71" s="118"/>
    </row>
    <row r="72" spans="3:9" ht="26.25" thickBot="1" x14ac:dyDescent="0.3">
      <c r="C72" s="146"/>
      <c r="D72" s="10" t="s">
        <v>147</v>
      </c>
      <c r="E72" s="105">
        <v>1200</v>
      </c>
      <c r="F72" s="105">
        <v>1200</v>
      </c>
      <c r="G72" s="105">
        <v>1200</v>
      </c>
      <c r="H72" s="105">
        <f>SUM(E72:G72)</f>
        <v>3600</v>
      </c>
      <c r="I72" s="118"/>
    </row>
    <row r="73" spans="3:9" ht="15.75" thickBot="1" x14ac:dyDescent="0.3">
      <c r="C73" s="146"/>
      <c r="D73" s="11" t="s">
        <v>83</v>
      </c>
      <c r="E73" s="119">
        <v>1200</v>
      </c>
      <c r="F73" s="119">
        <v>1200</v>
      </c>
      <c r="G73" s="119">
        <v>1200</v>
      </c>
      <c r="H73" s="119">
        <f>SUM(E73:G73)</f>
        <v>3600</v>
      </c>
      <c r="I73" s="118"/>
    </row>
    <row r="74" spans="3:9" ht="15.75" thickBot="1" x14ac:dyDescent="0.3">
      <c r="C74" s="146"/>
      <c r="D74" s="11" t="s">
        <v>105</v>
      </c>
      <c r="E74" s="120">
        <v>800</v>
      </c>
      <c r="F74" s="120">
        <v>800</v>
      </c>
      <c r="G74" s="120">
        <v>800</v>
      </c>
      <c r="H74" s="120">
        <f>SUM(E74:G74)</f>
        <v>2400</v>
      </c>
      <c r="I74" s="118"/>
    </row>
    <row r="75" spans="3:9" ht="15.75" thickBot="1" x14ac:dyDescent="0.3">
      <c r="C75" s="146"/>
      <c r="D75" s="34" t="s">
        <v>2</v>
      </c>
      <c r="E75" s="105"/>
      <c r="F75" s="105"/>
      <c r="G75" s="105"/>
      <c r="H75" s="106">
        <f>SUM(H70:H74)</f>
        <v>16800</v>
      </c>
      <c r="I75" s="118"/>
    </row>
    <row r="76" spans="3:9" ht="15.75" thickBot="1" x14ac:dyDescent="0.3">
      <c r="C76" s="147"/>
      <c r="D76" s="38" t="s">
        <v>3</v>
      </c>
      <c r="E76" s="116"/>
      <c r="F76" s="116"/>
      <c r="G76" s="116"/>
      <c r="H76" s="121">
        <f>H75/4</f>
        <v>4200</v>
      </c>
      <c r="I76" s="118">
        <v>4050</v>
      </c>
    </row>
    <row r="77" spans="3:9" x14ac:dyDescent="0.25">
      <c r="C77" s="42"/>
      <c r="D77" s="28"/>
      <c r="E77" s="28"/>
      <c r="F77" s="28"/>
      <c r="G77" s="3"/>
    </row>
    <row r="78" spans="3:9" x14ac:dyDescent="0.25">
      <c r="C78" s="12" t="s">
        <v>66</v>
      </c>
      <c r="D78" s="15" t="s">
        <v>67</v>
      </c>
    </row>
    <row r="79" spans="3:9" x14ac:dyDescent="0.25">
      <c r="D79" s="41" t="s">
        <v>8</v>
      </c>
    </row>
    <row r="80" spans="3:9" x14ac:dyDescent="0.25">
      <c r="D80" s="16"/>
    </row>
    <row r="81" spans="3:8" ht="15.75" customHeight="1" thickBot="1" x14ac:dyDescent="0.3">
      <c r="D81" s="16"/>
    </row>
    <row r="82" spans="3:8" ht="26.25" thickBot="1" x14ac:dyDescent="0.3">
      <c r="C82" s="17" t="s">
        <v>20</v>
      </c>
      <c r="D82" s="32" t="s">
        <v>6</v>
      </c>
      <c r="E82" s="33" t="s">
        <v>114</v>
      </c>
      <c r="F82" s="33" t="s">
        <v>115</v>
      </c>
      <c r="G82" s="33" t="s">
        <v>116</v>
      </c>
      <c r="H82" s="75" t="s">
        <v>111</v>
      </c>
    </row>
    <row r="83" spans="3:8" ht="16.5" customHeight="1" thickBot="1" x14ac:dyDescent="0.3">
      <c r="C83" s="145" t="s">
        <v>28</v>
      </c>
      <c r="D83" s="10" t="s">
        <v>148</v>
      </c>
      <c r="E83" s="105">
        <v>10665</v>
      </c>
      <c r="F83" s="105">
        <v>10665</v>
      </c>
      <c r="G83" s="105">
        <f>SUM(E83:F83)</f>
        <v>21330</v>
      </c>
      <c r="H83" s="117"/>
    </row>
    <row r="84" spans="3:8" ht="15.75" thickBot="1" x14ac:dyDescent="0.3">
      <c r="C84" s="146"/>
      <c r="D84" s="10" t="s">
        <v>149</v>
      </c>
      <c r="E84" s="105">
        <v>12920</v>
      </c>
      <c r="F84" s="105">
        <v>12920</v>
      </c>
      <c r="G84" s="105">
        <f>SUM(E84:F84)</f>
        <v>25840</v>
      </c>
      <c r="H84" s="117"/>
    </row>
    <row r="85" spans="3:8" ht="26.25" thickBot="1" x14ac:dyDescent="0.3">
      <c r="C85" s="146"/>
      <c r="D85" s="10" t="s">
        <v>131</v>
      </c>
      <c r="E85" s="105">
        <f>(1100*6)*2</f>
        <v>13200</v>
      </c>
      <c r="F85" s="105">
        <f>(1100*6)*2</f>
        <v>13200</v>
      </c>
      <c r="G85" s="105">
        <f>SUM(E85:F85)</f>
        <v>26400</v>
      </c>
      <c r="H85" s="117"/>
    </row>
    <row r="86" spans="3:8" ht="15.75" thickBot="1" x14ac:dyDescent="0.3">
      <c r="C86" s="146"/>
      <c r="D86" s="10" t="s">
        <v>150</v>
      </c>
      <c r="E86" s="105">
        <f>700*6*2</f>
        <v>8400</v>
      </c>
      <c r="F86" s="105">
        <f>700*6*2</f>
        <v>8400</v>
      </c>
      <c r="G86" s="105">
        <f>SUM(E86:F86)</f>
        <v>16800</v>
      </c>
      <c r="H86" s="117"/>
    </row>
    <row r="87" spans="3:8" ht="15.75" thickBot="1" x14ac:dyDescent="0.3">
      <c r="C87" s="146"/>
      <c r="D87" s="10" t="s">
        <v>84</v>
      </c>
      <c r="E87" s="105">
        <f>(350*2)*2</f>
        <v>1400</v>
      </c>
      <c r="F87" s="105">
        <f>(350*2)*2</f>
        <v>1400</v>
      </c>
      <c r="G87" s="105">
        <f>SUM(E87:F87)</f>
        <v>2800</v>
      </c>
      <c r="H87" s="117"/>
    </row>
    <row r="88" spans="3:8" ht="15.75" thickBot="1" x14ac:dyDescent="0.3">
      <c r="C88" s="146"/>
      <c r="D88" s="10" t="s">
        <v>2</v>
      </c>
      <c r="E88" s="105"/>
      <c r="F88" s="105"/>
      <c r="G88" s="106">
        <f>SUM(G83:G87)</f>
        <v>93170</v>
      </c>
      <c r="H88" s="117"/>
    </row>
    <row r="89" spans="3:8" ht="15.75" thickBot="1" x14ac:dyDescent="0.3">
      <c r="C89" s="147"/>
      <c r="D89" s="43" t="s">
        <v>3</v>
      </c>
      <c r="E89" s="116"/>
      <c r="F89" s="116"/>
      <c r="G89" s="116">
        <f>G88/2</f>
        <v>46585</v>
      </c>
      <c r="H89" s="117">
        <v>44800</v>
      </c>
    </row>
    <row r="90" spans="3:8" x14ac:dyDescent="0.25">
      <c r="D90" s="40"/>
    </row>
    <row r="92" spans="3:8" x14ac:dyDescent="0.25">
      <c r="C92" s="12" t="s">
        <v>95</v>
      </c>
      <c r="D92" s="15" t="s">
        <v>68</v>
      </c>
    </row>
    <row r="93" spans="3:8" x14ac:dyDescent="0.25">
      <c r="D93" s="16" t="s">
        <v>11</v>
      </c>
    </row>
    <row r="94" spans="3:8" x14ac:dyDescent="0.25">
      <c r="D94" s="16"/>
    </row>
    <row r="95" spans="3:8" ht="15.75" customHeight="1" thickBot="1" x14ac:dyDescent="0.3">
      <c r="D95" s="16"/>
    </row>
    <row r="96" spans="3:8" ht="26.25" thickBot="1" x14ac:dyDescent="0.3">
      <c r="C96" s="17" t="s">
        <v>20</v>
      </c>
      <c r="D96" s="32" t="s">
        <v>0</v>
      </c>
      <c r="E96" s="33" t="s">
        <v>114</v>
      </c>
      <c r="F96" s="33" t="s">
        <v>115</v>
      </c>
      <c r="G96" s="33" t="s">
        <v>116</v>
      </c>
    </row>
    <row r="97" spans="3:7" ht="21.75" customHeight="1" thickBot="1" x14ac:dyDescent="0.3">
      <c r="C97" s="145" t="s">
        <v>96</v>
      </c>
      <c r="D97" s="34" t="s">
        <v>151</v>
      </c>
      <c r="E97" s="114">
        <v>14512.5</v>
      </c>
      <c r="F97" s="114">
        <v>14512.5</v>
      </c>
      <c r="G97" s="114">
        <f>SUM(E97:F97)</f>
        <v>29025</v>
      </c>
    </row>
    <row r="98" spans="3:7" ht="15.75" thickBot="1" x14ac:dyDescent="0.3">
      <c r="C98" s="146"/>
      <c r="D98" s="34" t="s">
        <v>52</v>
      </c>
      <c r="E98" s="114">
        <v>5000</v>
      </c>
      <c r="F98" s="114">
        <v>5000</v>
      </c>
      <c r="G98" s="114">
        <f>SUM(E98:F98)</f>
        <v>10000</v>
      </c>
    </row>
    <row r="99" spans="3:7" ht="15.75" thickBot="1" x14ac:dyDescent="0.3">
      <c r="C99" s="146"/>
      <c r="D99" s="34" t="s">
        <v>152</v>
      </c>
      <c r="E99" s="106" t="s">
        <v>12</v>
      </c>
      <c r="F99" s="106" t="s">
        <v>12</v>
      </c>
      <c r="G99" s="106" t="s">
        <v>12</v>
      </c>
    </row>
    <row r="100" spans="3:7" ht="15.75" thickBot="1" x14ac:dyDescent="0.3">
      <c r="C100" s="146"/>
      <c r="D100" s="34" t="s">
        <v>153</v>
      </c>
      <c r="E100" s="106" t="s">
        <v>12</v>
      </c>
      <c r="F100" s="106" t="s">
        <v>12</v>
      </c>
      <c r="G100" s="106" t="s">
        <v>12</v>
      </c>
    </row>
    <row r="101" spans="3:7" ht="15.75" thickBot="1" x14ac:dyDescent="0.3">
      <c r="C101" s="146"/>
      <c r="D101" s="34" t="s">
        <v>2</v>
      </c>
      <c r="E101" s="106"/>
      <c r="F101" s="106"/>
      <c r="G101" s="106">
        <f>SUM(G97:G100)</f>
        <v>39025</v>
      </c>
    </row>
    <row r="102" spans="3:7" ht="15.75" thickBot="1" x14ac:dyDescent="0.3">
      <c r="C102" s="147"/>
      <c r="D102" s="38" t="s">
        <v>3</v>
      </c>
      <c r="E102" s="106"/>
      <c r="F102" s="106"/>
      <c r="G102" s="116">
        <f>G101/1</f>
        <v>39025</v>
      </c>
    </row>
    <row r="103" spans="3:7" x14ac:dyDescent="0.25">
      <c r="D103" s="40"/>
    </row>
    <row r="104" spans="3:7" x14ac:dyDescent="0.25">
      <c r="C104" s="12" t="s">
        <v>69</v>
      </c>
      <c r="D104" s="15" t="s">
        <v>70</v>
      </c>
    </row>
    <row r="105" spans="3:7" x14ac:dyDescent="0.25">
      <c r="D105" s="15" t="s">
        <v>13</v>
      </c>
    </row>
    <row r="106" spans="3:7" x14ac:dyDescent="0.25">
      <c r="D106" s="16"/>
    </row>
    <row r="107" spans="3:7" ht="15.75" thickBot="1" x14ac:dyDescent="0.3">
      <c r="D107" s="16"/>
    </row>
    <row r="108" spans="3:7" ht="15.75" thickBot="1" x14ac:dyDescent="0.3">
      <c r="C108" s="17" t="s">
        <v>20</v>
      </c>
      <c r="D108" s="32" t="s">
        <v>6</v>
      </c>
      <c r="E108" s="33" t="s">
        <v>9</v>
      </c>
      <c r="F108" s="33" t="s">
        <v>10</v>
      </c>
    </row>
    <row r="109" spans="3:7" ht="15.75" thickBot="1" x14ac:dyDescent="0.3">
      <c r="C109" s="145" t="s">
        <v>31</v>
      </c>
      <c r="D109" s="10" t="s">
        <v>85</v>
      </c>
      <c r="E109" s="114">
        <v>0</v>
      </c>
      <c r="F109" s="114">
        <v>0</v>
      </c>
    </row>
    <row r="110" spans="3:7" ht="15.75" thickBot="1" x14ac:dyDescent="0.3">
      <c r="C110" s="147"/>
      <c r="D110" s="34" t="s">
        <v>2</v>
      </c>
      <c r="E110" s="114"/>
      <c r="F110" s="115">
        <f>F109</f>
        <v>0</v>
      </c>
    </row>
    <row r="111" spans="3:7" x14ac:dyDescent="0.25">
      <c r="D111" s="44"/>
    </row>
    <row r="112" spans="3:7" ht="21.75" customHeight="1" thickBot="1" x14ac:dyDescent="0.3">
      <c r="C112" s="45" t="s">
        <v>77</v>
      </c>
      <c r="D112" s="46" t="s">
        <v>159</v>
      </c>
    </row>
    <row r="113" spans="3:7" ht="26.25" thickBot="1" x14ac:dyDescent="0.3">
      <c r="C113" s="17" t="s">
        <v>20</v>
      </c>
      <c r="D113" s="32" t="s">
        <v>6</v>
      </c>
      <c r="E113" s="33" t="s">
        <v>122</v>
      </c>
      <c r="F113" s="33" t="s">
        <v>116</v>
      </c>
    </row>
    <row r="114" spans="3:7" ht="18" customHeight="1" thickBot="1" x14ac:dyDescent="0.3">
      <c r="C114" s="145" t="s">
        <v>91</v>
      </c>
      <c r="D114" s="10" t="s">
        <v>165</v>
      </c>
      <c r="E114" s="114">
        <f>(120*4)</f>
        <v>480</v>
      </c>
      <c r="F114" s="114">
        <f t="shared" ref="F114:F119" si="3">SUM(E114)</f>
        <v>480</v>
      </c>
    </row>
    <row r="115" spans="3:7" ht="15.75" thickBot="1" x14ac:dyDescent="0.3">
      <c r="C115" s="146"/>
      <c r="D115" s="10" t="s">
        <v>154</v>
      </c>
      <c r="E115" s="114">
        <f>(75+150+100)</f>
        <v>325</v>
      </c>
      <c r="F115" s="114">
        <f t="shared" si="3"/>
        <v>325</v>
      </c>
    </row>
    <row r="116" spans="3:7" ht="26.25" thickBot="1" x14ac:dyDescent="0.3">
      <c r="C116" s="146"/>
      <c r="D116" s="10" t="s">
        <v>155</v>
      </c>
      <c r="E116" s="114">
        <f>(120*5)</f>
        <v>600</v>
      </c>
      <c r="F116" s="114">
        <f t="shared" si="3"/>
        <v>600</v>
      </c>
    </row>
    <row r="117" spans="3:7" ht="39" thickBot="1" x14ac:dyDescent="0.3">
      <c r="C117" s="146"/>
      <c r="D117" s="10" t="s">
        <v>157</v>
      </c>
      <c r="E117" s="114">
        <f>(400*8)-500</f>
        <v>2700</v>
      </c>
      <c r="F117" s="114">
        <f t="shared" si="3"/>
        <v>2700</v>
      </c>
    </row>
    <row r="118" spans="3:7" ht="39" thickBot="1" x14ac:dyDescent="0.3">
      <c r="C118" s="146"/>
      <c r="D118" s="10" t="s">
        <v>156</v>
      </c>
      <c r="E118" s="114">
        <f>(250*8)-500</f>
        <v>1500</v>
      </c>
      <c r="F118" s="114">
        <f t="shared" si="3"/>
        <v>1500</v>
      </c>
    </row>
    <row r="119" spans="3:7" ht="15.75" customHeight="1" thickBot="1" x14ac:dyDescent="0.3">
      <c r="C119" s="146"/>
      <c r="D119" s="10" t="s">
        <v>158</v>
      </c>
      <c r="E119" s="114">
        <f>(75+150+100)</f>
        <v>325</v>
      </c>
      <c r="F119" s="114">
        <f t="shared" si="3"/>
        <v>325</v>
      </c>
    </row>
    <row r="120" spans="3:7" ht="15.75" thickBot="1" x14ac:dyDescent="0.3">
      <c r="C120" s="147"/>
      <c r="D120" s="10" t="s">
        <v>2</v>
      </c>
      <c r="E120" s="114"/>
      <c r="F120" s="115">
        <f>SUM(F114:F119)</f>
        <v>5930</v>
      </c>
    </row>
    <row r="121" spans="3:7" x14ac:dyDescent="0.25">
      <c r="D121" s="29"/>
    </row>
    <row r="123" spans="3:7" x14ac:dyDescent="0.25">
      <c r="D123" s="40"/>
    </row>
    <row r="124" spans="3:7" ht="15.75" customHeight="1" thickBot="1" x14ac:dyDescent="0.3">
      <c r="C124" s="12" t="s">
        <v>71</v>
      </c>
      <c r="D124" s="44" t="s">
        <v>72</v>
      </c>
    </row>
    <row r="125" spans="3:7" ht="26.25" thickBot="1" x14ac:dyDescent="0.3">
      <c r="C125" s="17" t="s">
        <v>20</v>
      </c>
      <c r="D125" s="32" t="s">
        <v>6</v>
      </c>
      <c r="E125" s="33" t="s">
        <v>114</v>
      </c>
      <c r="F125" s="33" t="s">
        <v>115</v>
      </c>
      <c r="G125" s="33" t="s">
        <v>116</v>
      </c>
    </row>
    <row r="126" spans="3:7" ht="21" customHeight="1" thickBot="1" x14ac:dyDescent="0.3">
      <c r="C126" s="145" t="s">
        <v>32</v>
      </c>
      <c r="D126" s="34" t="s">
        <v>160</v>
      </c>
      <c r="E126" s="105">
        <v>6330</v>
      </c>
      <c r="F126" s="105">
        <v>6330</v>
      </c>
      <c r="G126" s="105">
        <f>SUM(E126:F126)</f>
        <v>12660</v>
      </c>
    </row>
    <row r="127" spans="3:7" ht="15.75" thickBot="1" x14ac:dyDescent="0.3">
      <c r="C127" s="146"/>
      <c r="D127" s="10" t="s">
        <v>15</v>
      </c>
      <c r="E127" s="105"/>
      <c r="F127" s="106"/>
      <c r="G127" s="105">
        <v>200</v>
      </c>
    </row>
    <row r="128" spans="3:7" ht="15.75" thickBot="1" x14ac:dyDescent="0.3">
      <c r="C128" s="146"/>
      <c r="D128" s="10" t="s">
        <v>16</v>
      </c>
      <c r="E128" s="105"/>
      <c r="F128" s="106"/>
      <c r="G128" s="105">
        <v>700</v>
      </c>
    </row>
    <row r="129" spans="3:7" ht="15.75" thickBot="1" x14ac:dyDescent="0.3">
      <c r="C129" s="146"/>
      <c r="D129" s="10" t="s">
        <v>17</v>
      </c>
      <c r="E129" s="105"/>
      <c r="F129" s="106"/>
      <c r="G129" s="105">
        <v>100</v>
      </c>
    </row>
    <row r="130" spans="3:7" ht="15.75" thickBot="1" x14ac:dyDescent="0.3">
      <c r="C130" s="147"/>
      <c r="D130" s="34" t="s">
        <v>2</v>
      </c>
      <c r="E130" s="105"/>
      <c r="F130" s="106"/>
      <c r="G130" s="106">
        <f>SUM(G126:G129)</f>
        <v>13660</v>
      </c>
    </row>
    <row r="131" spans="3:7" x14ac:dyDescent="0.25">
      <c r="C131" s="42"/>
      <c r="D131" s="3"/>
      <c r="E131" s="3"/>
      <c r="F131" s="5"/>
      <c r="G131" s="6"/>
    </row>
    <row r="132" spans="3:7" x14ac:dyDescent="0.25">
      <c r="C132" s="42"/>
    </row>
    <row r="133" spans="3:7" ht="15.75" customHeight="1" thickBot="1" x14ac:dyDescent="0.3">
      <c r="C133" s="12" t="s">
        <v>86</v>
      </c>
    </row>
    <row r="134" spans="3:7" ht="26.25" thickBot="1" x14ac:dyDescent="0.3">
      <c r="C134" s="17" t="s">
        <v>20</v>
      </c>
      <c r="D134" s="47" t="s">
        <v>6</v>
      </c>
      <c r="E134" s="32" t="s">
        <v>116</v>
      </c>
    </row>
    <row r="135" spans="3:7" ht="20.25" customHeight="1" thickBot="1" x14ac:dyDescent="0.3">
      <c r="C135" s="145" t="s">
        <v>87</v>
      </c>
      <c r="D135" s="48" t="s">
        <v>161</v>
      </c>
      <c r="E135" s="110">
        <v>2500</v>
      </c>
    </row>
    <row r="136" spans="3:7" ht="15.75" thickBot="1" x14ac:dyDescent="0.3">
      <c r="C136" s="146"/>
      <c r="D136" s="49" t="s">
        <v>98</v>
      </c>
      <c r="E136" s="111">
        <v>1500</v>
      </c>
    </row>
    <row r="137" spans="3:7" ht="15.75" thickBot="1" x14ac:dyDescent="0.3">
      <c r="C137" s="146"/>
      <c r="D137" s="50" t="s">
        <v>99</v>
      </c>
      <c r="E137" s="112">
        <v>3500</v>
      </c>
    </row>
    <row r="138" spans="3:7" ht="15.75" thickBot="1" x14ac:dyDescent="0.3">
      <c r="C138" s="146"/>
      <c r="D138" s="49" t="s">
        <v>100</v>
      </c>
      <c r="E138" s="111">
        <v>1950</v>
      </c>
    </row>
    <row r="139" spans="3:7" ht="15.75" thickBot="1" x14ac:dyDescent="0.3">
      <c r="C139" s="147"/>
      <c r="D139" s="51" t="s">
        <v>2</v>
      </c>
      <c r="E139" s="113">
        <f>SUM(E135:E138)</f>
        <v>9450</v>
      </c>
    </row>
    <row r="140" spans="3:7" ht="30.75" customHeight="1" x14ac:dyDescent="0.25">
      <c r="C140" s="42"/>
    </row>
    <row r="141" spans="3:7" x14ac:dyDescent="0.25">
      <c r="C141" s="42"/>
      <c r="D141" s="52"/>
      <c r="E141" s="3"/>
      <c r="F141" s="5"/>
      <c r="G141" s="5"/>
    </row>
    <row r="142" spans="3:7" ht="25.5" x14ac:dyDescent="0.25">
      <c r="C142" s="12" t="s">
        <v>88</v>
      </c>
      <c r="D142" s="3" t="s">
        <v>73</v>
      </c>
      <c r="E142" s="3"/>
      <c r="F142" s="5"/>
      <c r="G142" s="5"/>
    </row>
    <row r="143" spans="3:7" x14ac:dyDescent="0.25">
      <c r="D143" s="29" t="s">
        <v>75</v>
      </c>
      <c r="E143" s="3"/>
      <c r="F143" s="5"/>
      <c r="G143" s="5"/>
    </row>
    <row r="144" spans="3:7" x14ac:dyDescent="0.25">
      <c r="D144" s="151" t="s">
        <v>166</v>
      </c>
      <c r="E144" s="3"/>
      <c r="F144" s="5"/>
      <c r="G144" s="5"/>
    </row>
    <row r="145" spans="3:8" ht="15.75" customHeight="1" thickBot="1" x14ac:dyDescent="0.3">
      <c r="D145" s="16"/>
      <c r="E145" s="3"/>
      <c r="F145" s="5"/>
      <c r="G145" s="5"/>
    </row>
    <row r="146" spans="3:8" ht="15.75" thickBot="1" x14ac:dyDescent="0.3">
      <c r="C146" s="17" t="s">
        <v>20</v>
      </c>
      <c r="D146" s="32" t="s">
        <v>6</v>
      </c>
      <c r="E146" s="33" t="s">
        <v>1</v>
      </c>
      <c r="F146" s="33" t="s">
        <v>14</v>
      </c>
      <c r="G146" s="33" t="s">
        <v>37</v>
      </c>
      <c r="H146" s="33" t="s">
        <v>10</v>
      </c>
    </row>
    <row r="147" spans="3:8" ht="17.25" customHeight="1" thickBot="1" x14ac:dyDescent="0.3">
      <c r="C147" s="145" t="s">
        <v>36</v>
      </c>
      <c r="D147" s="76" t="s">
        <v>92</v>
      </c>
      <c r="E147" s="103">
        <v>1500</v>
      </c>
      <c r="F147" s="103">
        <v>1500</v>
      </c>
      <c r="G147" s="103">
        <v>1500</v>
      </c>
      <c r="H147" s="103">
        <f t="shared" ref="H147:H158" si="4">SUM(E147:G147)</f>
        <v>4500</v>
      </c>
    </row>
    <row r="148" spans="3:8" ht="15.75" thickBot="1" x14ac:dyDescent="0.3">
      <c r="C148" s="146"/>
      <c r="D148" s="53" t="s">
        <v>38</v>
      </c>
      <c r="E148" s="103">
        <v>550</v>
      </c>
      <c r="F148" s="103">
        <v>550</v>
      </c>
      <c r="G148" s="103">
        <v>550</v>
      </c>
      <c r="H148" s="103">
        <f t="shared" si="4"/>
        <v>1650</v>
      </c>
    </row>
    <row r="149" spans="3:8" ht="15.75" thickBot="1" x14ac:dyDescent="0.3">
      <c r="C149" s="146"/>
      <c r="D149" s="53" t="s">
        <v>39</v>
      </c>
      <c r="E149" s="103">
        <v>80</v>
      </c>
      <c r="F149" s="103">
        <v>80</v>
      </c>
      <c r="G149" s="103">
        <v>80</v>
      </c>
      <c r="H149" s="103">
        <f t="shared" si="4"/>
        <v>240</v>
      </c>
    </row>
    <row r="150" spans="3:8" ht="15.75" thickBot="1" x14ac:dyDescent="0.3">
      <c r="C150" s="146"/>
      <c r="D150" s="53" t="s">
        <v>40</v>
      </c>
      <c r="E150" s="103">
        <v>20</v>
      </c>
      <c r="F150" s="103">
        <v>20</v>
      </c>
      <c r="G150" s="103">
        <v>20</v>
      </c>
      <c r="H150" s="103">
        <f t="shared" si="4"/>
        <v>60</v>
      </c>
    </row>
    <row r="151" spans="3:8" ht="15.75" thickBot="1" x14ac:dyDescent="0.3">
      <c r="C151" s="146"/>
      <c r="D151" s="53" t="s">
        <v>41</v>
      </c>
      <c r="E151" s="103">
        <v>10</v>
      </c>
      <c r="F151" s="103">
        <v>10</v>
      </c>
      <c r="G151" s="103">
        <v>10</v>
      </c>
      <c r="H151" s="103">
        <f t="shared" si="4"/>
        <v>30</v>
      </c>
    </row>
    <row r="152" spans="3:8" ht="15.75" thickBot="1" x14ac:dyDescent="0.3">
      <c r="C152" s="146"/>
      <c r="D152" s="53" t="s">
        <v>42</v>
      </c>
      <c r="E152" s="103">
        <v>20</v>
      </c>
      <c r="F152" s="103">
        <v>20</v>
      </c>
      <c r="G152" s="103">
        <v>20</v>
      </c>
      <c r="H152" s="103">
        <f t="shared" si="4"/>
        <v>60</v>
      </c>
    </row>
    <row r="153" spans="3:8" ht="15.75" thickBot="1" x14ac:dyDescent="0.3">
      <c r="C153" s="146"/>
      <c r="D153" s="53" t="s">
        <v>43</v>
      </c>
      <c r="E153" s="103">
        <v>50</v>
      </c>
      <c r="F153" s="103">
        <v>50</v>
      </c>
      <c r="G153" s="103">
        <v>50</v>
      </c>
      <c r="H153" s="103">
        <f t="shared" si="4"/>
        <v>150</v>
      </c>
    </row>
    <row r="154" spans="3:8" ht="15.75" thickBot="1" x14ac:dyDescent="0.3">
      <c r="C154" s="146"/>
      <c r="D154" s="53" t="s">
        <v>44</v>
      </c>
      <c r="E154" s="103">
        <v>25</v>
      </c>
      <c r="F154" s="103">
        <v>25</v>
      </c>
      <c r="G154" s="103">
        <v>25</v>
      </c>
      <c r="H154" s="103">
        <f t="shared" si="4"/>
        <v>75</v>
      </c>
    </row>
    <row r="155" spans="3:8" ht="15.75" thickBot="1" x14ac:dyDescent="0.3">
      <c r="C155" s="146"/>
      <c r="D155" s="53" t="s">
        <v>46</v>
      </c>
      <c r="E155" s="103">
        <v>0</v>
      </c>
      <c r="F155" s="103">
        <v>0</v>
      </c>
      <c r="G155" s="103">
        <v>0</v>
      </c>
      <c r="H155" s="103">
        <f t="shared" si="4"/>
        <v>0</v>
      </c>
    </row>
    <row r="156" spans="3:8" ht="15.75" thickBot="1" x14ac:dyDescent="0.3">
      <c r="C156" s="146"/>
      <c r="D156" s="53" t="s">
        <v>53</v>
      </c>
      <c r="E156" s="103">
        <v>1500</v>
      </c>
      <c r="F156" s="103">
        <v>1500</v>
      </c>
      <c r="G156" s="103">
        <v>1500</v>
      </c>
      <c r="H156" s="103">
        <f t="shared" si="4"/>
        <v>4500</v>
      </c>
    </row>
    <row r="157" spans="3:8" ht="15.75" thickBot="1" x14ac:dyDescent="0.3">
      <c r="C157" s="146"/>
      <c r="D157" s="53" t="s">
        <v>16</v>
      </c>
      <c r="E157" s="103"/>
      <c r="F157" s="104"/>
      <c r="G157" s="104">
        <v>650</v>
      </c>
      <c r="H157" s="103">
        <f t="shared" si="4"/>
        <v>650</v>
      </c>
    </row>
    <row r="158" spans="3:8" ht="15.75" thickBot="1" x14ac:dyDescent="0.3">
      <c r="C158" s="146"/>
      <c r="D158" s="53" t="s">
        <v>76</v>
      </c>
      <c r="E158" s="103"/>
      <c r="F158" s="104"/>
      <c r="G158" s="104">
        <v>650</v>
      </c>
      <c r="H158" s="103">
        <f t="shared" si="4"/>
        <v>650</v>
      </c>
    </row>
    <row r="159" spans="3:8" ht="15.75" thickBot="1" x14ac:dyDescent="0.3">
      <c r="C159" s="146"/>
      <c r="D159" s="34" t="s">
        <v>128</v>
      </c>
      <c r="E159" s="105"/>
      <c r="F159" s="106"/>
      <c r="G159" s="106"/>
      <c r="H159" s="104">
        <f>SUM(H147:H158)</f>
        <v>12565</v>
      </c>
    </row>
    <row r="160" spans="3:8" ht="15.75" thickBot="1" x14ac:dyDescent="0.3">
      <c r="C160" s="147"/>
      <c r="D160" s="2" t="s">
        <v>3</v>
      </c>
      <c r="E160" s="107"/>
      <c r="F160" s="108"/>
      <c r="G160" s="108"/>
      <c r="H160" s="109">
        <f>H159/1</f>
        <v>12565</v>
      </c>
    </row>
    <row r="161" spans="3:7" x14ac:dyDescent="0.25">
      <c r="C161" s="42"/>
      <c r="D161" s="3"/>
      <c r="E161" s="3"/>
      <c r="F161" s="5"/>
      <c r="G161" s="5"/>
    </row>
    <row r="162" spans="3:7" ht="18.75" customHeight="1" thickBot="1" x14ac:dyDescent="0.3">
      <c r="D162" s="54" t="s">
        <v>18</v>
      </c>
    </row>
    <row r="163" spans="3:7" ht="18.75" customHeight="1" thickBot="1" x14ac:dyDescent="0.3">
      <c r="D163" s="65"/>
      <c r="E163" s="66" t="s">
        <v>123</v>
      </c>
    </row>
    <row r="164" spans="3:7" x14ac:dyDescent="0.25">
      <c r="D164" s="64" t="s">
        <v>60</v>
      </c>
      <c r="E164" s="98">
        <v>16500</v>
      </c>
    </row>
    <row r="165" spans="3:7" x14ac:dyDescent="0.25">
      <c r="D165" s="55" t="s">
        <v>162</v>
      </c>
      <c r="E165" s="99">
        <v>3500</v>
      </c>
    </row>
    <row r="166" spans="3:7" x14ac:dyDescent="0.25">
      <c r="D166" s="55" t="s">
        <v>62</v>
      </c>
      <c r="E166" s="99">
        <v>2000</v>
      </c>
    </row>
    <row r="167" spans="3:7" x14ac:dyDescent="0.25">
      <c r="D167" s="55" t="s">
        <v>163</v>
      </c>
      <c r="E167" s="99">
        <v>500</v>
      </c>
    </row>
    <row r="168" spans="3:7" x14ac:dyDescent="0.25">
      <c r="D168" s="56" t="s">
        <v>164</v>
      </c>
      <c r="E168" s="98">
        <v>6000</v>
      </c>
    </row>
    <row r="169" spans="3:7" x14ac:dyDescent="0.25">
      <c r="D169" s="55" t="s">
        <v>61</v>
      </c>
      <c r="E169" s="99">
        <v>16000</v>
      </c>
    </row>
    <row r="170" spans="3:7" ht="15.75" thickBot="1" x14ac:dyDescent="0.3">
      <c r="D170" s="57" t="s">
        <v>47</v>
      </c>
      <c r="E170" s="100">
        <f>SUM(E164:E169)</f>
        <v>44500</v>
      </c>
    </row>
    <row r="171" spans="3:7" ht="15.75" thickBot="1" x14ac:dyDescent="0.3">
      <c r="D171" s="54" t="s">
        <v>19</v>
      </c>
      <c r="E171" s="101"/>
    </row>
    <row r="172" spans="3:7" ht="15.75" thickBot="1" x14ac:dyDescent="0.3">
      <c r="D172" s="58" t="s">
        <v>89</v>
      </c>
      <c r="E172" s="102">
        <f>-212*D194</f>
        <v>-4534.68</v>
      </c>
    </row>
    <row r="173" spans="3:7" ht="15.75" thickBot="1" x14ac:dyDescent="0.3">
      <c r="D173" s="59"/>
    </row>
    <row r="174" spans="3:7" ht="33" customHeight="1" thickBot="1" x14ac:dyDescent="0.3">
      <c r="C174" s="1" t="s">
        <v>26</v>
      </c>
      <c r="D174" s="21" t="s">
        <v>124</v>
      </c>
      <c r="E174" s="67" t="s">
        <v>125</v>
      </c>
      <c r="F174" s="68" t="s">
        <v>127</v>
      </c>
      <c r="G174" s="17" t="s">
        <v>110</v>
      </c>
    </row>
    <row r="175" spans="3:7" x14ac:dyDescent="0.25">
      <c r="C175" s="22" t="s">
        <v>21</v>
      </c>
      <c r="D175" s="91">
        <f>G17</f>
        <v>71610</v>
      </c>
      <c r="E175" s="94">
        <f>G18</f>
        <v>23870</v>
      </c>
      <c r="F175" s="23">
        <f t="shared" ref="F175:F181" si="5">E175/$D$193</f>
        <v>821.40399174122513</v>
      </c>
      <c r="G175" s="94">
        <v>22787.5</v>
      </c>
    </row>
    <row r="176" spans="3:7" x14ac:dyDescent="0.25">
      <c r="C176" s="24" t="s">
        <v>22</v>
      </c>
      <c r="D176" s="92">
        <f>G32</f>
        <v>15100</v>
      </c>
      <c r="E176" s="95">
        <f>G33</f>
        <v>15100</v>
      </c>
      <c r="F176" s="25">
        <f t="shared" si="5"/>
        <v>519.61459050240887</v>
      </c>
      <c r="G176" s="95">
        <v>22787.5</v>
      </c>
    </row>
    <row r="177" spans="3:8" x14ac:dyDescent="0.25">
      <c r="C177" s="24" t="s">
        <v>23</v>
      </c>
      <c r="D177" s="92">
        <f>G49</f>
        <v>109322</v>
      </c>
      <c r="E177" s="95">
        <f>G50</f>
        <v>33774</v>
      </c>
      <c r="F177" s="25">
        <f t="shared" si="5"/>
        <v>1162.2161046111494</v>
      </c>
      <c r="G177" s="95">
        <v>27800</v>
      </c>
    </row>
    <row r="178" spans="3:8" x14ac:dyDescent="0.25">
      <c r="C178" s="24" t="s">
        <v>24</v>
      </c>
      <c r="D178" s="92">
        <f>H61</f>
        <v>11700</v>
      </c>
      <c r="E178" s="95">
        <f>H62</f>
        <v>3900</v>
      </c>
      <c r="F178" s="25">
        <f t="shared" si="5"/>
        <v>134.20509291121817</v>
      </c>
      <c r="G178" s="95">
        <v>4050</v>
      </c>
    </row>
    <row r="179" spans="3:8" x14ac:dyDescent="0.25">
      <c r="C179" s="24" t="s">
        <v>27</v>
      </c>
      <c r="D179" s="92">
        <f>H75</f>
        <v>16800</v>
      </c>
      <c r="E179" s="95">
        <f>H76</f>
        <v>4200</v>
      </c>
      <c r="F179" s="25">
        <f t="shared" si="5"/>
        <v>144.52856159669651</v>
      </c>
      <c r="G179" s="95">
        <v>4050</v>
      </c>
    </row>
    <row r="180" spans="3:8" x14ac:dyDescent="0.25">
      <c r="C180" s="24" t="s">
        <v>28</v>
      </c>
      <c r="D180" s="92">
        <f>G88</f>
        <v>93170</v>
      </c>
      <c r="E180" s="95">
        <f>G89</f>
        <v>46585</v>
      </c>
      <c r="F180" s="25">
        <f t="shared" si="5"/>
        <v>1603.0626290433586</v>
      </c>
      <c r="G180" s="95">
        <v>44800</v>
      </c>
    </row>
    <row r="181" spans="3:8" ht="15.75" thickBot="1" x14ac:dyDescent="0.3">
      <c r="C181" s="24" t="s">
        <v>29</v>
      </c>
      <c r="D181" s="92">
        <f>G101</f>
        <v>39025</v>
      </c>
      <c r="E181" s="95">
        <f>G102</f>
        <v>39025</v>
      </c>
      <c r="F181" s="26">
        <f t="shared" si="5"/>
        <v>1342.9112181693049</v>
      </c>
      <c r="G181" s="96"/>
    </row>
    <row r="182" spans="3:8" x14ac:dyDescent="0.25">
      <c r="C182" s="24"/>
      <c r="D182" s="92"/>
      <c r="E182" s="78"/>
      <c r="G182" s="97"/>
    </row>
    <row r="183" spans="3:8" x14ac:dyDescent="0.25">
      <c r="C183" s="24" t="s">
        <v>30</v>
      </c>
      <c r="D183" s="92">
        <f>F110</f>
        <v>0</v>
      </c>
      <c r="E183" s="78"/>
      <c r="F183" s="27"/>
      <c r="G183" s="8"/>
    </row>
    <row r="184" spans="3:8" x14ac:dyDescent="0.25">
      <c r="C184" s="24" t="s">
        <v>33</v>
      </c>
      <c r="D184" s="92">
        <f>F120</f>
        <v>5930</v>
      </c>
      <c r="E184" s="78"/>
      <c r="G184" s="8"/>
    </row>
    <row r="185" spans="3:8" x14ac:dyDescent="0.25">
      <c r="C185" s="24" t="s">
        <v>74</v>
      </c>
      <c r="D185" s="92">
        <f>G130</f>
        <v>13660</v>
      </c>
      <c r="E185" s="78"/>
      <c r="G185" s="8"/>
    </row>
    <row r="186" spans="3:8" x14ac:dyDescent="0.25">
      <c r="C186" s="24" t="s">
        <v>90</v>
      </c>
      <c r="D186" s="92">
        <f>E139</f>
        <v>9450</v>
      </c>
      <c r="E186" s="78"/>
      <c r="G186" s="8"/>
    </row>
    <row r="187" spans="3:8" ht="60" x14ac:dyDescent="0.25">
      <c r="C187" s="24" t="s">
        <v>36</v>
      </c>
      <c r="D187" s="92">
        <v>0</v>
      </c>
      <c r="E187" s="83" t="s">
        <v>126</v>
      </c>
      <c r="G187" s="8"/>
    </row>
    <row r="188" spans="3:8" x14ac:dyDescent="0.25">
      <c r="C188" s="24" t="s">
        <v>45</v>
      </c>
      <c r="D188" s="92">
        <f>E170</f>
        <v>44500</v>
      </c>
      <c r="E188" s="84"/>
      <c r="F188" s="27"/>
      <c r="G188" s="8"/>
    </row>
    <row r="189" spans="3:8" ht="15.75" thickBot="1" x14ac:dyDescent="0.3">
      <c r="C189" s="30" t="s">
        <v>48</v>
      </c>
      <c r="D189" s="93">
        <f>212*D194</f>
        <v>4534.68</v>
      </c>
      <c r="E189" s="79"/>
      <c r="G189" s="8"/>
    </row>
    <row r="190" spans="3:8" s="60" customFormat="1" ht="27" thickBot="1" x14ac:dyDescent="0.45">
      <c r="C190" s="89" t="s">
        <v>35</v>
      </c>
      <c r="D190" s="90">
        <f>SUM(D175:D189)</f>
        <v>434801.68</v>
      </c>
      <c r="E190" s="77"/>
      <c r="G190" s="77"/>
      <c r="H190" s="63"/>
    </row>
    <row r="191" spans="3:8" s="60" customFormat="1" ht="27" thickBot="1" x14ac:dyDescent="0.45">
      <c r="C191" s="85" t="s">
        <v>34</v>
      </c>
      <c r="D191" s="86">
        <f>D190/D193</f>
        <v>14962.205092911219</v>
      </c>
      <c r="E191" s="77"/>
      <c r="G191" s="77"/>
      <c r="H191" s="63"/>
    </row>
    <row r="192" spans="3:8" s="60" customFormat="1" ht="27" thickBot="1" x14ac:dyDescent="0.45">
      <c r="C192" s="87" t="s">
        <v>130</v>
      </c>
      <c r="D192" s="88">
        <f>D190/D194</f>
        <v>20327.334268349696</v>
      </c>
      <c r="E192" s="82"/>
      <c r="G192" s="77"/>
      <c r="H192" s="63"/>
    </row>
    <row r="193" spans="3:5" ht="15.75" thickBot="1" x14ac:dyDescent="0.3">
      <c r="C193" s="35" t="s">
        <v>49</v>
      </c>
      <c r="D193" s="138">
        <v>29.06</v>
      </c>
      <c r="E193" s="81"/>
    </row>
    <row r="194" spans="3:5" ht="15.75" thickBot="1" x14ac:dyDescent="0.3">
      <c r="C194" s="7" t="s">
        <v>50</v>
      </c>
      <c r="D194" s="139">
        <v>21.39</v>
      </c>
    </row>
    <row r="195" spans="3:5" ht="15.75" thickBot="1" x14ac:dyDescent="0.3">
      <c r="C195" s="4" t="s">
        <v>51</v>
      </c>
      <c r="D195" s="140">
        <v>329149</v>
      </c>
      <c r="E195" s="36">
        <f>D190/D195</f>
        <v>1.3209873947665038</v>
      </c>
    </row>
    <row r="196" spans="3:5" ht="30.75" thickBot="1" x14ac:dyDescent="0.3">
      <c r="C196" s="80" t="s">
        <v>129</v>
      </c>
      <c r="D196" s="141">
        <v>1.36</v>
      </c>
    </row>
  </sheetData>
  <mergeCells count="12">
    <mergeCell ref="C40:C50"/>
    <mergeCell ref="C57:C62"/>
    <mergeCell ref="C70:C76"/>
    <mergeCell ref="C8:C18"/>
    <mergeCell ref="C26:C33"/>
    <mergeCell ref="C135:C139"/>
    <mergeCell ref="C147:C160"/>
    <mergeCell ref="C83:C89"/>
    <mergeCell ref="C97:C102"/>
    <mergeCell ref="C109:C110"/>
    <mergeCell ref="C114:C120"/>
    <mergeCell ref="C126:C130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James</dc:creator>
  <cp:lastModifiedBy>Mick James</cp:lastModifiedBy>
  <dcterms:created xsi:type="dcterms:W3CDTF">2020-12-16T04:45:31Z</dcterms:created>
  <dcterms:modified xsi:type="dcterms:W3CDTF">2021-02-10T08:53:10Z</dcterms:modified>
</cp:coreProperties>
</file>