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e21abfca0d1883/Documents/ZMCP/Shared ZMCP Trustee Docs/ZMCP Accounts and Minutes/Annual ZSF Budget/2022/"/>
    </mc:Choice>
  </mc:AlternateContent>
  <xr:revisionPtr revIDLastSave="67" documentId="8_{31086BD7-7827-417F-BA45-614068D7AE89}" xr6:coauthVersionLast="47" xr6:coauthVersionMax="47" xr10:uidLastSave="{A8550F51-9A29-449E-90E9-A02F8E5C9293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0" i="1" l="1"/>
  <c r="F165" i="1"/>
  <c r="F159" i="1"/>
  <c r="E98" i="1"/>
  <c r="D98" i="1"/>
  <c r="F97" i="1"/>
  <c r="F166" i="1"/>
  <c r="F167" i="1"/>
  <c r="F168" i="1"/>
  <c r="F158" i="1"/>
  <c r="F161" i="1"/>
  <c r="F162" i="1"/>
  <c r="F163" i="1"/>
  <c r="F164" i="1"/>
  <c r="F153" i="1"/>
  <c r="F154" i="1"/>
  <c r="F155" i="1"/>
  <c r="E169" i="1"/>
  <c r="D157" i="1"/>
  <c r="F157" i="1" s="1"/>
  <c r="F156" i="1"/>
  <c r="F55" i="1"/>
  <c r="E55" i="1"/>
  <c r="D55" i="1"/>
  <c r="G54" i="1"/>
  <c r="G53" i="1"/>
  <c r="G52" i="1"/>
  <c r="F41" i="1"/>
  <c r="F95" i="1"/>
  <c r="E40" i="1"/>
  <c r="D40" i="1"/>
  <c r="D144" i="1"/>
  <c r="F25" i="1"/>
  <c r="F26" i="1"/>
  <c r="E21" i="1"/>
  <c r="D21" i="1"/>
  <c r="C191" i="1"/>
  <c r="F39" i="1"/>
  <c r="G78" i="1"/>
  <c r="F11" i="1"/>
  <c r="G82" i="1"/>
  <c r="F98" i="1" l="1"/>
  <c r="D169" i="1"/>
  <c r="F169" i="1"/>
  <c r="G55" i="1"/>
  <c r="D182" i="1"/>
  <c r="E182" i="1" s="1"/>
  <c r="C182" i="1" l="1"/>
  <c r="D27" i="1"/>
  <c r="D22" i="1"/>
  <c r="E22" i="1"/>
  <c r="E27" i="1"/>
  <c r="F96" i="1" l="1"/>
  <c r="D148" i="1"/>
  <c r="D147" i="1"/>
  <c r="C187" i="1" s="1"/>
  <c r="G79" i="1"/>
  <c r="I85" i="1"/>
  <c r="E187" i="1" l="1"/>
  <c r="F37" i="1"/>
  <c r="D8" i="1"/>
  <c r="C188" i="1"/>
  <c r="E188" i="1" s="1"/>
  <c r="G80" i="1"/>
  <c r="G77" i="1"/>
  <c r="E93" i="1" l="1"/>
  <c r="D93" i="1"/>
  <c r="F9" i="1" l="1"/>
  <c r="F8" i="1"/>
  <c r="F24" i="1" l="1"/>
  <c r="F22" i="1"/>
  <c r="E94" i="1"/>
  <c r="D94" i="1"/>
  <c r="F21" i="1" l="1"/>
  <c r="F94" i="1" l="1"/>
  <c r="G137" i="1" l="1"/>
  <c r="G136" i="1"/>
  <c r="G135" i="1"/>
  <c r="G134" i="1"/>
  <c r="G133" i="1"/>
  <c r="G132" i="1"/>
  <c r="G131" i="1"/>
  <c r="G130" i="1"/>
  <c r="G129" i="1"/>
  <c r="G128" i="1"/>
  <c r="G127" i="1"/>
  <c r="G126" i="1"/>
  <c r="G138" i="1" l="1"/>
  <c r="G51" i="1"/>
  <c r="F118" i="1"/>
  <c r="F122" i="1" s="1"/>
  <c r="F92" i="1"/>
  <c r="F91" i="1"/>
  <c r="F93" i="1" l="1"/>
  <c r="F99" i="1"/>
  <c r="F38" i="1"/>
  <c r="F40" i="1"/>
  <c r="F100" i="1" l="1"/>
  <c r="G81" i="1"/>
  <c r="F109" i="1" l="1"/>
  <c r="F101" i="1" l="1"/>
  <c r="D184" i="1" s="1"/>
  <c r="E184" i="1" s="1"/>
  <c r="C186" i="1"/>
  <c r="E186" i="1" s="1"/>
  <c r="F108" i="1"/>
  <c r="F112" i="1" s="1"/>
  <c r="C185" i="1" s="1"/>
  <c r="C184" i="1"/>
  <c r="G50" i="1"/>
  <c r="C202" i="1" s="1"/>
  <c r="G49" i="1"/>
  <c r="G75" i="1"/>
  <c r="G76" i="1"/>
  <c r="F35" i="1"/>
  <c r="F23" i="1"/>
  <c r="F27" i="1"/>
  <c r="F36" i="1"/>
  <c r="F20" i="1"/>
  <c r="F10" i="1"/>
  <c r="F12" i="1"/>
  <c r="F43" i="1" l="1"/>
  <c r="F42" i="1"/>
  <c r="G56" i="1"/>
  <c r="G57" i="1" s="1"/>
  <c r="F13" i="1"/>
  <c r="D178" i="1" s="1"/>
  <c r="F28" i="1"/>
  <c r="D179" i="1" s="1"/>
  <c r="E179" i="1" s="1"/>
  <c r="G84" i="1"/>
  <c r="G85" i="1" s="1"/>
  <c r="F113" i="1"/>
  <c r="D185" i="1" s="1"/>
  <c r="E185" i="1" s="1"/>
  <c r="D181" i="1" l="1"/>
  <c r="E181" i="1" s="1"/>
  <c r="C180" i="1"/>
  <c r="D180" i="1"/>
  <c r="E180" i="1" s="1"/>
  <c r="C179" i="1"/>
  <c r="C181" i="1"/>
  <c r="C183" i="1"/>
  <c r="D183" i="1"/>
  <c r="E183" i="1" s="1"/>
  <c r="G139" i="1"/>
  <c r="E178" i="1"/>
  <c r="C178" i="1"/>
  <c r="C189" i="1" l="1"/>
  <c r="C192" i="1" s="1"/>
  <c r="C194" i="1" s="1"/>
  <c r="C193" i="1" s="1"/>
</calcChain>
</file>

<file path=xl/sharedStrings.xml><?xml version="1.0" encoding="utf-8"?>
<sst xmlns="http://schemas.openxmlformats.org/spreadsheetml/2006/main" count="257" uniqueCount="169">
  <si>
    <t>Name</t>
  </si>
  <si>
    <t>Semester 1</t>
  </si>
  <si>
    <t>Total</t>
  </si>
  <si>
    <t>Per student cost</t>
  </si>
  <si>
    <t>To progress from Grade 10 to 11 and 11 to 12 students must be in top 75% of the class.</t>
  </si>
  <si>
    <t xml:space="preserve">Name </t>
  </si>
  <si>
    <t xml:space="preserve">Total </t>
  </si>
  <si>
    <t xml:space="preserve">For existing students funding is conditional on evidence that their end of year exams position them in the top 75% of their year group. </t>
  </si>
  <si>
    <t>Totals</t>
  </si>
  <si>
    <t>Grocery (paid by Tobias)</t>
  </si>
  <si>
    <t>-</t>
  </si>
  <si>
    <t xml:space="preserve">Transport (paid by Tobias) </t>
  </si>
  <si>
    <t>Semester 2</t>
  </si>
  <si>
    <t>Exam Fees</t>
  </si>
  <si>
    <t>School</t>
  </si>
  <si>
    <t>Chilubi</t>
  </si>
  <si>
    <t>Kasama Nursing</t>
  </si>
  <si>
    <t>Chengelo Nursing</t>
  </si>
  <si>
    <t>Kasama Girls</t>
  </si>
  <si>
    <t>Summary</t>
  </si>
  <si>
    <t>Mungwi Tech</t>
  </si>
  <si>
    <t>Lusaka Uni</t>
  </si>
  <si>
    <t>Lusaka Uni Med School</t>
  </si>
  <si>
    <t>Nursing Conversion</t>
  </si>
  <si>
    <t>Total £</t>
  </si>
  <si>
    <t>Total Kwacha</t>
  </si>
  <si>
    <t>Lukashya Trades</t>
  </si>
  <si>
    <t>Semester 3</t>
  </si>
  <si>
    <t>Lodging</t>
  </si>
  <si>
    <t>Sports</t>
  </si>
  <si>
    <t>Medical</t>
  </si>
  <si>
    <t>Union</t>
  </si>
  <si>
    <t>ID Card</t>
  </si>
  <si>
    <t>TEVETA Registration</t>
  </si>
  <si>
    <t>Library Fee</t>
  </si>
  <si>
    <t>T-Shirt/ream of paper/cooker and cooking utensils/sheets - paid for by student</t>
  </si>
  <si>
    <t>Accommodation</t>
  </si>
  <si>
    <t>Food</t>
  </si>
  <si>
    <t>ZMCP will pay fees, accommodation, basic food, travel, laptop, fee for medical/research allowance where applicable. We will not pay for pencils, books, clothes personal items.</t>
  </si>
  <si>
    <t>ZMCP will pay fees, accommodation, basic food, travel, laptop, fee for medical/research allowance where applicable. We will not pay for pencils, books, clothes personal items</t>
  </si>
  <si>
    <t>ZMCP will pay fees, accommodation, basic food, travel. We will not pay for pencils, books, clothes/uniforms personal items</t>
  </si>
  <si>
    <t>ZMCP will pay fees, accommodation, basic food, travel, laptop, fee for medical/research allowance where applicable. We will not pay for pencils, books, clothes personal items)</t>
  </si>
  <si>
    <t>ZMCP will pay fees, accommodation, laptop, fee for medical/research allowance where applicable. We will not pay for basic food, travel, pencils, books, clothes personal items)</t>
  </si>
  <si>
    <t>Advance Nursing Conversion</t>
  </si>
  <si>
    <t>Equipment Allowance - scissors/dustcoat/measuring tape</t>
  </si>
  <si>
    <t>ZMCP will pay fees, accommodation, basic food, travel. We will not pay for pencils, books, clothes, uniforms, personal items</t>
  </si>
  <si>
    <t>Fees - NO ZMCP students in 2021</t>
  </si>
  <si>
    <t>UNZA Med School</t>
  </si>
  <si>
    <t>2019/20 cost</t>
  </si>
  <si>
    <t>Semester 1
Kwacha</t>
  </si>
  <si>
    <t>Semester 2
Kwacha</t>
  </si>
  <si>
    <t>Total
Kwacha</t>
  </si>
  <si>
    <t>Term 1
Kwacha</t>
  </si>
  <si>
    <t>Term 2
Kwacha</t>
  </si>
  <si>
    <t>Term 3 
Kwacha</t>
  </si>
  <si>
    <t>Total 
Kwacha</t>
  </si>
  <si>
    <t>Term 3
Kwacha</t>
  </si>
  <si>
    <t>Kwacha</t>
  </si>
  <si>
    <t>Total  Kwacha</t>
  </si>
  <si>
    <t>Per Student cost Kwacha</t>
  </si>
  <si>
    <t>Per Student Cost £</t>
  </si>
  <si>
    <r>
      <t xml:space="preserve">Total </t>
    </r>
    <r>
      <rPr>
        <sz val="10"/>
        <color rgb="FFFF0000"/>
        <rFont val="Calibri"/>
        <family val="2"/>
        <scheme val="minor"/>
      </rPr>
      <t>NO ZMCP students in 2021</t>
    </r>
  </si>
  <si>
    <t>Total $</t>
  </si>
  <si>
    <t>TOTAL Additional Costs</t>
  </si>
  <si>
    <t>2021 - Victor and Sula LOAN for uniforms (K1260 each).  To be paid back</t>
  </si>
  <si>
    <t>2020/21 cost</t>
  </si>
  <si>
    <r>
      <rPr>
        <b/>
        <sz val="10"/>
        <color theme="1"/>
        <rFont val="Calibri"/>
        <family val="2"/>
        <scheme val="minor"/>
      </rPr>
      <t>Prisca Mulenga</t>
    </r>
    <r>
      <rPr>
        <sz val="10"/>
        <color theme="1"/>
        <rFont val="Calibri"/>
        <family val="2"/>
        <scheme val="minor"/>
      </rPr>
      <t xml:space="preserve"> (G12) - Fees, accommodation and basic food</t>
    </r>
  </si>
  <si>
    <r>
      <rPr>
        <b/>
        <sz val="10"/>
        <rFont val="Calibri"/>
        <family val="2"/>
        <scheme val="minor"/>
      </rPr>
      <t>Hope Mutale</t>
    </r>
    <r>
      <rPr>
        <sz val="10"/>
        <rFont val="Calibri"/>
        <family val="2"/>
        <scheme val="minor"/>
      </rPr>
      <t xml:space="preserve"> -  (G11) - Fees, accommodation and basic food</t>
    </r>
  </si>
  <si>
    <r>
      <rPr>
        <b/>
        <sz val="10"/>
        <color theme="1"/>
        <rFont val="Calibri"/>
        <family val="2"/>
        <scheme val="minor"/>
      </rPr>
      <t>Nicholas Lesa</t>
    </r>
    <r>
      <rPr>
        <sz val="10"/>
        <color theme="1"/>
        <rFont val="Calibri"/>
        <family val="2"/>
        <scheme val="minor"/>
      </rPr>
      <t xml:space="preserve"> (graduated and awaiting results)</t>
    </r>
  </si>
  <si>
    <r>
      <rPr>
        <b/>
        <sz val="10"/>
        <color theme="1"/>
        <rFont val="Calibri"/>
        <family val="2"/>
        <scheme val="minor"/>
      </rPr>
      <t>Fredrick Mpundu</t>
    </r>
    <r>
      <rPr>
        <sz val="10"/>
        <color theme="1"/>
        <rFont val="Calibri"/>
        <family val="2"/>
        <scheme val="minor"/>
      </rPr>
      <t xml:space="preserve"> (graduated and awaiting results)</t>
    </r>
  </si>
  <si>
    <r>
      <rPr>
        <b/>
        <sz val="10"/>
        <rFont val="Calibri"/>
        <family val="2"/>
        <scheme val="minor"/>
      </rPr>
      <t>Evans Mulenga</t>
    </r>
    <r>
      <rPr>
        <sz val="10"/>
        <rFont val="Calibri"/>
        <family val="2"/>
        <scheme val="minor"/>
      </rPr>
      <t xml:space="preserve"> (G11) - Fees, Accommodation &amp; basic food</t>
    </r>
  </si>
  <si>
    <r>
      <rPr>
        <b/>
        <sz val="10"/>
        <rFont val="Calibri"/>
        <family val="2"/>
        <scheme val="minor"/>
      </rPr>
      <t>Richard Chalula</t>
    </r>
    <r>
      <rPr>
        <sz val="10"/>
        <rFont val="Calibri"/>
        <family val="2"/>
        <scheme val="minor"/>
      </rPr>
      <t xml:space="preserve"> (G11) - Fees, Accommodation &amp; basic food</t>
    </r>
  </si>
  <si>
    <t>Accommodation for 2 students (K1,100 each per month - paid upfront to landlord with contract that he won't put price up)</t>
  </si>
  <si>
    <r>
      <rPr>
        <b/>
        <sz val="10"/>
        <color theme="1"/>
        <rFont val="Calibri"/>
        <family val="2"/>
        <scheme val="minor"/>
      </rPr>
      <t>Bwalya Makiki</t>
    </r>
    <r>
      <rPr>
        <sz val="10"/>
        <color theme="1"/>
        <rFont val="Calibri"/>
        <family val="2"/>
        <scheme val="minor"/>
      </rPr>
      <t xml:space="preserve"> (yr 2 of 5) course fees </t>
    </r>
  </si>
  <si>
    <r>
      <rPr>
        <b/>
        <sz val="10"/>
        <color theme="1"/>
        <rFont val="Calibri"/>
        <family val="2"/>
        <scheme val="minor"/>
      </rPr>
      <t>Beauty Chundu</t>
    </r>
    <r>
      <rPr>
        <sz val="10"/>
        <color theme="1"/>
        <rFont val="Calibri"/>
        <family val="2"/>
        <scheme val="minor"/>
      </rPr>
      <t xml:space="preserve"> (yr 2 of 3)</t>
    </r>
  </si>
  <si>
    <t>Per Student Costs</t>
  </si>
  <si>
    <t>Year</t>
  </si>
  <si>
    <t>Total remaining in Year 1</t>
  </si>
  <si>
    <t>Lusaka Uni MSc</t>
  </si>
  <si>
    <t>Overspend from previous year</t>
  </si>
  <si>
    <t>2022 - Running costs to monitor and deliver school supplies to students plus bank charges</t>
  </si>
  <si>
    <t>Uncollected Credits</t>
  </si>
  <si>
    <t>Nondo 7X Kasama Girls annual fees</t>
  </si>
  <si>
    <t>Christopher and Tenant LOAN for uniforms (K1260 each).  To be paid back</t>
  </si>
  <si>
    <t>Chengelo</t>
  </si>
  <si>
    <t>2022 - Agreed annual budget for Ngoli School science equipment re-provisioning K16,000</t>
  </si>
  <si>
    <t>MSc Microbiology - a 2 year course. Year 1 is academic, Year 2 is a research project. We paid ZMK 8,029 22-11-21 to secure Nondo's place, and have the balance outstanding. Nondo will defer the start (Date TBC) to some point in 2022. He wants help for Year 1 but will look to cover part of Year 2 himself (we exepct a Year 2 amount of ZMK10,000)</t>
  </si>
  <si>
    <t>Other Costs (ZMK2,080)</t>
  </si>
  <si>
    <t>Exam Fees (ZMK497)</t>
  </si>
  <si>
    <t>ZMCP Budget 2022</t>
  </si>
  <si>
    <t xml:space="preserve">Boarding House Fees for 1 student K500 each  a month </t>
  </si>
  <si>
    <t>College Requirments of supplies 3 boxes of exam gloves(@ZK170per box), 1 foetoscope K, 2 boxes of sterile gloves(@ZKM165), 2 realms of paper K200, 2 bottle of Jik K 70, 1 big rollof cotton wool (@ZK70), 1 big roll of gause (@ZK70), college T-shirt @ZK250, sky blue attire K300.</t>
  </si>
  <si>
    <t xml:space="preserve"> </t>
  </si>
  <si>
    <t>Transport to and from Ngoli for 2 students (k430 per trip)</t>
  </si>
  <si>
    <r>
      <t xml:space="preserve">Per student cost </t>
    </r>
    <r>
      <rPr>
        <i/>
        <sz val="10"/>
        <color rgb="FFFF0000"/>
        <rFont val="Calibri"/>
        <family val="2"/>
        <scheme val="minor"/>
      </rPr>
      <t>(N.B. Last year included Y1 costs)</t>
    </r>
  </si>
  <si>
    <r>
      <rPr>
        <b/>
        <sz val="10"/>
        <rFont val="Calibri"/>
        <family val="2"/>
        <scheme val="minor"/>
      </rPr>
      <t>Friday Mulenga</t>
    </r>
    <r>
      <rPr>
        <sz val="10"/>
        <rFont val="Calibri"/>
        <family val="2"/>
        <scheme val="minor"/>
      </rPr>
      <t xml:space="preserve"> Public Health (yr3 of 4) - Fees </t>
    </r>
  </si>
  <si>
    <t xml:space="preserve">For existing students, funding is conditional on evidence that their end of year exams position them in the top 75% of their year group.  </t>
  </si>
  <si>
    <t>Chilubi Nursing</t>
  </si>
  <si>
    <t xml:space="preserve">Yr 3 costs - GNC final exam cost @1,800 &amp; Min of Health Placement Fee @750 </t>
  </si>
  <si>
    <t>For existing students, funding is conditional on evidence that their end of year exams position them in the top 75% of their year group.</t>
  </si>
  <si>
    <t>Mungwi Girls</t>
  </si>
  <si>
    <t>New student allowance - Mattress etc. (K1000 each)</t>
  </si>
  <si>
    <t>Mungwi Boys</t>
  </si>
  <si>
    <t xml:space="preserve">Mungwi </t>
  </si>
  <si>
    <r>
      <rPr>
        <b/>
        <sz val="10"/>
        <rFont val="Calibri"/>
        <family val="2"/>
        <scheme val="minor"/>
      </rPr>
      <t>Moses Mulenga</t>
    </r>
    <r>
      <rPr>
        <sz val="10"/>
        <rFont val="Calibri"/>
        <family val="2"/>
        <scheme val="minor"/>
      </rPr>
      <t xml:space="preserve"> (G11) - Fees, Accommodation &amp; basic food</t>
    </r>
  </si>
  <si>
    <t>Douglas Bwalya (G11) - Fees, Accommodation and Basic Food</t>
  </si>
  <si>
    <t>New student allowance - Mattress etc. (K1000 each) - Douglas and new G10</t>
  </si>
  <si>
    <t>Pamphlets - 1k a page to photocopy - 4 G11s to share</t>
  </si>
  <si>
    <t>Lusaka University</t>
  </si>
  <si>
    <t xml:space="preserve">Food for 2 students (@700 per person per month) </t>
  </si>
  <si>
    <t>University of Zambia  Medical</t>
  </si>
  <si>
    <t xml:space="preserve">Advanced Nursing </t>
  </si>
  <si>
    <t>Fees from 2019 kept in for reference but not included in totals</t>
  </si>
  <si>
    <t>Additional Costs</t>
  </si>
  <si>
    <t>2022 - Laptop repairs - contingency estimate</t>
  </si>
  <si>
    <t>2022 - Medical / Glasses - contingency estimate</t>
  </si>
  <si>
    <r>
      <rPr>
        <b/>
        <sz val="10"/>
        <rFont val="Calibri"/>
        <family val="2"/>
        <scheme val="minor"/>
      </rPr>
      <t>Maybin Musonda</t>
    </r>
    <r>
      <rPr>
        <sz val="10"/>
        <rFont val="Calibri"/>
        <family val="2"/>
        <scheme val="minor"/>
      </rPr>
      <t xml:space="preserve"> (yr2) - Fees</t>
    </r>
  </si>
  <si>
    <r>
      <rPr>
        <b/>
        <sz val="10"/>
        <rFont val="Calibri"/>
        <family val="2"/>
        <scheme val="minor"/>
      </rPr>
      <t>Lloyd Chishimba</t>
    </r>
    <r>
      <rPr>
        <sz val="10"/>
        <rFont val="Calibri"/>
        <family val="2"/>
        <scheme val="minor"/>
      </rPr>
      <t xml:space="preserve"> (yr2) - Fees</t>
    </r>
  </si>
  <si>
    <t>Accommodation &amp; Meals - K4100 each per semester x 2 students</t>
  </si>
  <si>
    <t>Clinical Practice - 
Semester 1 K150 x 14 weeks, Semester 2 K150 x 26 weeks = 6000
Transport to practice = K500 each
Rural Experience = K500 each</t>
  </si>
  <si>
    <t xml:space="preserve">1 ream of paper (K100X2), Disposapal gloves (k400x2) </t>
  </si>
  <si>
    <t>Credit Given to ZMCP by ZSF in 2021</t>
  </si>
  <si>
    <r>
      <rPr>
        <sz val="10"/>
        <rFont val="Calibri"/>
        <family val="2"/>
        <scheme val="minor"/>
      </rPr>
      <t xml:space="preserve">K39,344, </t>
    </r>
    <r>
      <rPr>
        <sz val="10"/>
        <color rgb="FFFF0000"/>
        <rFont val="Calibri"/>
        <family val="2"/>
        <scheme val="minor"/>
      </rPr>
      <t>plus extra K1500 sent to Samuel</t>
    </r>
    <r>
      <rPr>
        <sz val="10"/>
        <rFont val="Calibri"/>
        <family val="2"/>
        <scheme val="minor"/>
      </rPr>
      <t>, less k5,100 for clinical practice which was not held by Chengelo Nursing college and not required</t>
    </r>
  </si>
  <si>
    <t xml:space="preserve">Pound to Dollar Exchange Rate </t>
  </si>
  <si>
    <t>Project Fund and Rural Attachment</t>
  </si>
  <si>
    <t>Boarding fee - inc canteen food</t>
  </si>
  <si>
    <t>Medical Scheme</t>
  </si>
  <si>
    <t>Transport K450 per trip to/from Ngoli</t>
  </si>
  <si>
    <t>College Requirements of supplies (3 reams of paper K100 each), 3 boxes surgical gloves (K400 each), 1 box examination gloves (K200),  3 bottles of Jik (K60 each), fetalscope (k40), measuring tape (K20), plastic apron (K60), stethoscope (K80), face masks &amp; sanitizer, additional uniform items ?</t>
  </si>
  <si>
    <t>Transport K80 per trip to/from Ngoli (inc luggage)</t>
  </si>
  <si>
    <t>Additional food supplies as often miss canteen K215 per month</t>
  </si>
  <si>
    <t>Basic Food for 1 student K415 per month</t>
  </si>
  <si>
    <t>Nondo Kayula - Tuition Fees (ZMK21,808) - part paid (8,029) in Nov 2021 (this is 25% of th fees plus the next 2 rows)</t>
  </si>
  <si>
    <t xml:space="preserve">Friday - Practicals </t>
  </si>
  <si>
    <t>Transport to and from Ngoli for two students (K130 per trip)</t>
  </si>
  <si>
    <t>Transport to and from Ngoli at K150 per trip x 2 students</t>
  </si>
  <si>
    <r>
      <t>Transport to and from Ngoli at K150 per trip for five students</t>
    </r>
    <r>
      <rPr>
        <sz val="10"/>
        <color rgb="FFFF0000"/>
        <rFont val="Calibri"/>
        <family val="2"/>
        <scheme val="minor"/>
      </rPr>
      <t/>
    </r>
  </si>
  <si>
    <t>Friday Supplies - 1 ream paper (K100), Safety boots (K350), Lab Coat (K250)</t>
  </si>
  <si>
    <t xml:space="preserve">Medical Fees </t>
  </si>
  <si>
    <t xml:space="preserve">Exam Fees </t>
  </si>
  <si>
    <t xml:space="preserve">Student Congress </t>
  </si>
  <si>
    <t>Data Allowance K100 a month each</t>
  </si>
  <si>
    <t>2022 - Christopher and Tenant LOAN for uniforms (K1260 each).  To be paid back</t>
  </si>
  <si>
    <t>2022 - Christopher &amp; Tenant - National Nursing Registration (K1979 per student, plus K700 each for transport)</t>
  </si>
  <si>
    <t xml:space="preserve">Francina Chanda (yr3) - Fees </t>
  </si>
  <si>
    <t xml:space="preserve">Final NMCZ Exam Fee </t>
  </si>
  <si>
    <t>Martin Mulenga (G10)</t>
  </si>
  <si>
    <t>Exchange Rate 21/01/22 $</t>
  </si>
  <si>
    <t>2022 - Victor - Hardship allowance</t>
  </si>
  <si>
    <t>2022 - Prisca - Additional allowance for her groceries and living expenses</t>
  </si>
  <si>
    <t>Patience Mbewe (yr3) - Fees (annual fee payable upfront)</t>
  </si>
  <si>
    <r>
      <rPr>
        <b/>
        <sz val="10"/>
        <rFont val="Calibri"/>
        <family val="2"/>
        <scheme val="minor"/>
      </rPr>
      <t>Dyness Musonda</t>
    </r>
    <r>
      <rPr>
        <sz val="10"/>
        <rFont val="Calibri"/>
        <family val="2"/>
        <scheme val="minor"/>
      </rPr>
      <t xml:space="preserve"> (G10)</t>
    </r>
  </si>
  <si>
    <r>
      <rPr>
        <b/>
        <sz val="10"/>
        <rFont val="Calibri"/>
        <family val="2"/>
        <scheme val="minor"/>
      </rPr>
      <t>Ivy Chisenga</t>
    </r>
    <r>
      <rPr>
        <sz val="10"/>
        <rFont val="Calibri"/>
        <family val="2"/>
        <scheme val="minor"/>
      </rPr>
      <t xml:space="preserve"> (G10)</t>
    </r>
  </si>
  <si>
    <t>Transport to and from Ngoli for four students at K80 per trip</t>
  </si>
  <si>
    <t>Transferred</t>
  </si>
  <si>
    <t>Remaining</t>
  </si>
  <si>
    <t>2022 - Samuel living contribution/English Tuition @K675 pcm - 10 months as had 2 in cash</t>
  </si>
  <si>
    <t xml:space="preserve">2022 - Contingency Costs for Scholarship - unforseen costs like hunger,transport, data allowances  etc) </t>
  </si>
  <si>
    <t>2022 - Data allowances for 4 nurses - K1,800 (2*3*100 plus 2*6*100)</t>
  </si>
  <si>
    <t>2022 - Nurses 
Windows Office Install - 400
Smartphone - 1500
Laptop repair - 1000 (estimated- to pay CFZS)</t>
  </si>
  <si>
    <r>
      <rPr>
        <b/>
        <sz val="10"/>
        <color theme="1"/>
        <rFont val="Calibri"/>
        <family val="2"/>
        <scheme val="minor"/>
      </rPr>
      <t>Christabel Nachinsambwe</t>
    </r>
    <r>
      <rPr>
        <sz val="10"/>
        <color theme="1"/>
        <rFont val="Calibri"/>
        <family val="2"/>
        <scheme val="minor"/>
      </rPr>
      <t xml:space="preserve"> (graduated and awaiting results)</t>
    </r>
  </si>
  <si>
    <t>Further expenses for 4 nurses</t>
  </si>
  <si>
    <r>
      <rPr>
        <b/>
        <sz val="10"/>
        <rFont val="Calibri"/>
        <family val="2"/>
        <scheme val="minor"/>
      </rPr>
      <t xml:space="preserve">Brian Bwalya </t>
    </r>
    <r>
      <rPr>
        <sz val="10"/>
        <rFont val="Calibri"/>
        <family val="2"/>
        <scheme val="minor"/>
      </rPr>
      <t>Medicine (yr3 of 5) - Fees</t>
    </r>
  </si>
  <si>
    <t>Brian - lab coat (K250), 2 Reams paper (K100x2), Goggles (K130), Manuals (K270), Disecting kit (K150)</t>
  </si>
  <si>
    <t>Brian - Course tuition Anatomy and Pathology K350 a week - 8 weeks in Semester 1 and 5 weeks in Semester 2</t>
  </si>
  <si>
    <r>
      <t>2022 - Sula Housing Hardship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Loan</t>
    </r>
  </si>
  <si>
    <t>Exchange Rate 31/01/22 £</t>
  </si>
  <si>
    <t>2022 - Possible contribution to Girls Boarding House Build at Ngoli</t>
  </si>
  <si>
    <t>2022 - Tenant and Christopher trip to Mungwi for Certificates and trip to Chilubi for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</si>
</sst>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[$£-809]* #,##0_-;\-[$£-809]* #,##0_-;_-[$£-809]* &quot;-&quot;??_-;_-@_-"/>
    <numFmt numFmtId="166" formatCode="_-[$$-409]* #,##0.00_ ;_-[$$-409]* \-#,##0.00\ ;_-[$$-409]* &quot;-&quot;??_ ;_-@_ "/>
    <numFmt numFmtId="167" formatCode="_-[$ZMK]\ * #,##0.00_-;\-[$ZMK]\ * #,##0.00_-;_-[$ZMK]\ * &quot;-&quot;??_-;_-@_-"/>
    <numFmt numFmtId="168" formatCode="_-[$ZMK]\ * #,##0_-;\-[$ZMK]\ * #,##0_-;_-[$ZMK]\ * &quot;-&quot;??_-;_-@_-"/>
    <numFmt numFmtId="169" formatCode="[$ZMK]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9"/>
      <name val="Calibri"/>
      <family val="2"/>
      <scheme val="minor"/>
    </font>
    <font>
      <sz val="10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10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19" fillId="0" borderId="28" xfId="0" applyFont="1" applyFill="1" applyBorder="1"/>
    <xf numFmtId="0" fontId="0" fillId="0" borderId="0" xfId="0" applyFill="1" applyBorder="1"/>
    <xf numFmtId="0" fontId="1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3" fillId="0" borderId="0" xfId="0" applyFont="1" applyFill="1"/>
    <xf numFmtId="0" fontId="5" fillId="0" borderId="0" xfId="0" applyFont="1" applyFill="1" applyAlignment="1">
      <alignment horizontal="left" vertical="top" indent="2"/>
    </xf>
    <xf numFmtId="0" fontId="0" fillId="0" borderId="0" xfId="0" applyFill="1"/>
    <xf numFmtId="0" fontId="5" fillId="0" borderId="0" xfId="0" applyFont="1" applyFill="1" applyAlignment="1">
      <alignment horizontal="left" vertical="center" indent="2"/>
    </xf>
    <xf numFmtId="0" fontId="11" fillId="0" borderId="0" xfId="0" applyFont="1" applyFill="1" applyAlignment="1">
      <alignment horizontal="left" vertical="center" indent="2"/>
    </xf>
    <xf numFmtId="0" fontId="3" fillId="0" borderId="1" xfId="0" applyFont="1" applyFill="1" applyBorder="1" applyAlignment="1">
      <alignment horizontal="center"/>
    </xf>
    <xf numFmtId="0" fontId="4" fillId="0" borderId="1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3" fillId="0" borderId="24" xfId="0" applyFont="1" applyFill="1" applyBorder="1"/>
    <xf numFmtId="0" fontId="0" fillId="0" borderId="20" xfId="0" applyFill="1" applyBorder="1"/>
    <xf numFmtId="0" fontId="0" fillId="0" borderId="12" xfId="0" applyFill="1" applyBorder="1"/>
    <xf numFmtId="0" fontId="2" fillId="0" borderId="0" xfId="0" applyFont="1" applyFill="1"/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14" xfId="0" applyFill="1" applyBorder="1"/>
    <xf numFmtId="0" fontId="3" fillId="0" borderId="16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9" fillId="0" borderId="23" xfId="0" applyFont="1" applyFill="1" applyBorder="1"/>
    <xf numFmtId="0" fontId="7" fillId="0" borderId="3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indent="2"/>
    </xf>
    <xf numFmtId="0" fontId="3" fillId="0" borderId="0" xfId="0" applyFont="1" applyFill="1" applyBorder="1" applyAlignment="1">
      <alignment horizontal="center" vertical="center" textRotation="90" wrapText="1"/>
    </xf>
    <xf numFmtId="0" fontId="20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indent="5"/>
    </xf>
    <xf numFmtId="0" fontId="8" fillId="0" borderId="0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3" fillId="0" borderId="21" xfId="0" applyFont="1" applyFill="1" applyBorder="1" applyAlignment="1">
      <alignment vertical="center"/>
    </xf>
    <xf numFmtId="0" fontId="21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9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0" fontId="5" fillId="0" borderId="3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1" fillId="0" borderId="0" xfId="0" applyFont="1" applyFill="1" applyBorder="1"/>
    <xf numFmtId="164" fontId="0" fillId="0" borderId="36" xfId="1" applyNumberFormat="1" applyFont="1" applyFill="1" applyBorder="1"/>
    <xf numFmtId="0" fontId="0" fillId="0" borderId="37" xfId="0" applyFill="1" applyBorder="1"/>
    <xf numFmtId="0" fontId="23" fillId="0" borderId="0" xfId="0" applyFont="1" applyFill="1"/>
    <xf numFmtId="166" fontId="3" fillId="0" borderId="0" xfId="0" applyNumberFormat="1" applyFont="1" applyFill="1" applyBorder="1"/>
    <xf numFmtId="3" fontId="18" fillId="0" borderId="36" xfId="0" applyNumberFormat="1" applyFont="1" applyFill="1" applyBorder="1" applyAlignment="1">
      <alignment horizontal="center" wrapText="1"/>
    </xf>
    <xf numFmtId="0" fontId="0" fillId="0" borderId="36" xfId="0" applyFill="1" applyBorder="1"/>
    <xf numFmtId="0" fontId="24" fillId="0" borderId="23" xfId="0" applyFont="1" applyFill="1" applyBorder="1"/>
    <xf numFmtId="0" fontId="21" fillId="2" borderId="1" xfId="0" applyFont="1" applyFill="1" applyBorder="1"/>
    <xf numFmtId="0" fontId="21" fillId="2" borderId="23" xfId="0" applyFont="1" applyFill="1" applyBorder="1"/>
    <xf numFmtId="167" fontId="4" fillId="0" borderId="8" xfId="0" applyNumberFormat="1" applyFont="1" applyFill="1" applyBorder="1" applyAlignment="1">
      <alignment vertical="center" wrapText="1"/>
    </xf>
    <xf numFmtId="166" fontId="0" fillId="0" borderId="9" xfId="2" applyNumberFormat="1" applyFont="1" applyFill="1" applyBorder="1"/>
    <xf numFmtId="168" fontId="5" fillId="0" borderId="5" xfId="0" applyNumberFormat="1" applyFont="1" applyFill="1" applyBorder="1" applyAlignment="1">
      <alignment vertical="center" wrapText="1"/>
    </xf>
    <xf numFmtId="168" fontId="5" fillId="0" borderId="10" xfId="0" applyNumberFormat="1" applyFont="1" applyFill="1" applyBorder="1" applyAlignment="1">
      <alignment vertical="center" wrapText="1"/>
    </xf>
    <xf numFmtId="168" fontId="5" fillId="0" borderId="11" xfId="0" applyNumberFormat="1" applyFont="1" applyFill="1" applyBorder="1" applyAlignment="1">
      <alignment vertical="center" wrapText="1"/>
    </xf>
    <xf numFmtId="168" fontId="5" fillId="3" borderId="0" xfId="0" applyNumberFormat="1" applyFont="1" applyFill="1"/>
    <xf numFmtId="168" fontId="5" fillId="0" borderId="13" xfId="0" applyNumberFormat="1" applyFont="1" applyFill="1" applyBorder="1" applyAlignment="1">
      <alignment vertical="center" wrapText="1"/>
    </xf>
    <xf numFmtId="168" fontId="5" fillId="0" borderId="15" xfId="0" applyNumberFormat="1" applyFont="1" applyFill="1" applyBorder="1" applyAlignment="1">
      <alignment vertical="center" wrapText="1"/>
    </xf>
    <xf numFmtId="168" fontId="4" fillId="0" borderId="8" xfId="0" applyNumberFormat="1" applyFont="1" applyFill="1" applyBorder="1" applyAlignment="1">
      <alignment vertical="center" wrapText="1"/>
    </xf>
    <xf numFmtId="168" fontId="4" fillId="0" borderId="9" xfId="0" applyNumberFormat="1" applyFont="1" applyFill="1" applyBorder="1" applyAlignment="1">
      <alignment vertical="center" wrapText="1"/>
    </xf>
    <xf numFmtId="168" fontId="5" fillId="0" borderId="4" xfId="0" applyNumberFormat="1" applyFont="1" applyFill="1" applyBorder="1" applyAlignment="1">
      <alignment vertical="center" wrapText="1"/>
    </xf>
    <xf numFmtId="168" fontId="5" fillId="0" borderId="1" xfId="0" applyNumberFormat="1" applyFont="1" applyFill="1" applyBorder="1" applyAlignment="1">
      <alignment vertical="center" wrapText="1"/>
    </xf>
    <xf numFmtId="168" fontId="5" fillId="0" borderId="2" xfId="0" applyNumberFormat="1" applyFont="1" applyFill="1" applyBorder="1" applyAlignment="1">
      <alignment vertical="center" wrapText="1"/>
    </xf>
    <xf numFmtId="168" fontId="5" fillId="0" borderId="32" xfId="0" applyNumberFormat="1" applyFont="1" applyFill="1" applyBorder="1" applyAlignment="1">
      <alignment vertical="center" wrapText="1"/>
    </xf>
    <xf numFmtId="168" fontId="5" fillId="0" borderId="1" xfId="0" applyNumberFormat="1" applyFont="1" applyFill="1" applyBorder="1"/>
    <xf numFmtId="168" fontId="5" fillId="0" borderId="4" xfId="0" applyNumberFormat="1" applyFont="1" applyFill="1" applyBorder="1"/>
    <xf numFmtId="168" fontId="4" fillId="0" borderId="4" xfId="0" applyNumberFormat="1" applyFont="1" applyFill="1" applyBorder="1" applyAlignment="1">
      <alignment vertical="center" wrapText="1"/>
    </xf>
    <xf numFmtId="168" fontId="7" fillId="0" borderId="4" xfId="0" applyNumberFormat="1" applyFont="1" applyFill="1" applyBorder="1" applyAlignment="1">
      <alignment vertical="center" wrapText="1"/>
    </xf>
    <xf numFmtId="168" fontId="11" fillId="0" borderId="4" xfId="0" applyNumberFormat="1" applyFont="1" applyFill="1" applyBorder="1" applyAlignment="1">
      <alignment vertical="center" wrapText="1"/>
    </xf>
    <xf numFmtId="168" fontId="6" fillId="3" borderId="0" xfId="0" applyNumberFormat="1" applyFont="1" applyFill="1"/>
    <xf numFmtId="168" fontId="0" fillId="3" borderId="0" xfId="0" applyNumberFormat="1" applyFill="1"/>
    <xf numFmtId="0" fontId="11" fillId="4" borderId="3" xfId="0" applyFont="1" applyFill="1" applyBorder="1" applyAlignment="1">
      <alignment vertical="center" wrapText="1"/>
    </xf>
    <xf numFmtId="0" fontId="0" fillId="4" borderId="0" xfId="0" applyFill="1"/>
    <xf numFmtId="168" fontId="5" fillId="4" borderId="4" xfId="0" applyNumberFormat="1" applyFont="1" applyFill="1" applyBorder="1" applyAlignment="1">
      <alignment vertical="center" wrapText="1"/>
    </xf>
    <xf numFmtId="168" fontId="17" fillId="0" borderId="4" xfId="0" applyNumberFormat="1" applyFont="1" applyFill="1" applyBorder="1" applyAlignment="1">
      <alignment vertical="center" wrapText="1"/>
    </xf>
    <xf numFmtId="168" fontId="16" fillId="0" borderId="4" xfId="0" applyNumberFormat="1" applyFont="1" applyFill="1" applyBorder="1" applyAlignment="1">
      <alignment vertical="center" wrapText="1"/>
    </xf>
    <xf numFmtId="168" fontId="5" fillId="0" borderId="27" xfId="0" applyNumberFormat="1" applyFont="1" applyFill="1" applyBorder="1" applyAlignment="1">
      <alignment vertical="center" wrapText="1"/>
    </xf>
    <xf numFmtId="168" fontId="4" fillId="0" borderId="27" xfId="0" applyNumberFormat="1" applyFont="1" applyFill="1" applyBorder="1" applyAlignment="1">
      <alignment vertical="center" wrapText="1"/>
    </xf>
    <xf numFmtId="168" fontId="17" fillId="0" borderId="1" xfId="0" applyNumberFormat="1" applyFont="1" applyFill="1" applyBorder="1" applyAlignment="1">
      <alignment vertical="center" wrapText="1"/>
    </xf>
    <xf numFmtId="168" fontId="12" fillId="0" borderId="11" xfId="0" applyNumberFormat="1" applyFont="1" applyFill="1" applyBorder="1"/>
    <xf numFmtId="168" fontId="0" fillId="0" borderId="0" xfId="0" applyNumberFormat="1" applyFill="1"/>
    <xf numFmtId="168" fontId="0" fillId="0" borderId="38" xfId="1" applyNumberFormat="1" applyFont="1" applyFill="1" applyBorder="1"/>
    <xf numFmtId="168" fontId="0" fillId="0" borderId="36" xfId="1" applyNumberFormat="1" applyFont="1" applyFill="1" applyBorder="1"/>
    <xf numFmtId="169" fontId="0" fillId="0" borderId="31" xfId="1" applyNumberFormat="1" applyFont="1" applyFill="1" applyBorder="1"/>
    <xf numFmtId="169" fontId="0" fillId="0" borderId="25" xfId="1" applyNumberFormat="1" applyFont="1" applyFill="1" applyBorder="1"/>
    <xf numFmtId="169" fontId="2" fillId="0" borderId="26" xfId="1" applyNumberFormat="1" applyFont="1" applyFill="1" applyBorder="1"/>
    <xf numFmtId="169" fontId="21" fillId="2" borderId="1" xfId="1" applyNumberFormat="1" applyFont="1" applyFill="1" applyBorder="1"/>
    <xf numFmtId="165" fontId="24" fillId="0" borderId="1" xfId="1" applyNumberFormat="1" applyFont="1" applyFill="1" applyBorder="1"/>
    <xf numFmtId="167" fontId="25" fillId="0" borderId="2" xfId="1" applyNumberFormat="1" applyFont="1" applyFill="1" applyBorder="1"/>
    <xf numFmtId="167" fontId="25" fillId="0" borderId="19" xfId="1" applyNumberFormat="1" applyFont="1" applyFill="1" applyBorder="1"/>
    <xf numFmtId="0" fontId="4" fillId="0" borderId="3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66" fontId="21" fillId="2" borderId="2" xfId="1" applyNumberFormat="1" applyFont="1" applyFill="1" applyBorder="1"/>
    <xf numFmtId="169" fontId="3" fillId="0" borderId="0" xfId="0" applyNumberFormat="1" applyFont="1" applyFill="1"/>
    <xf numFmtId="167" fontId="0" fillId="0" borderId="0" xfId="0" applyNumberFormat="1" applyFill="1"/>
    <xf numFmtId="168" fontId="5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vertical="center" wrapText="1"/>
    </xf>
    <xf numFmtId="168" fontId="17" fillId="0" borderId="0" xfId="0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168" fontId="5" fillId="0" borderId="22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68" fontId="5" fillId="0" borderId="9" xfId="0" applyNumberFormat="1" applyFont="1" applyFill="1" applyBorder="1" applyAlignment="1">
      <alignment vertical="center" wrapText="1"/>
    </xf>
    <xf numFmtId="169" fontId="0" fillId="0" borderId="26" xfId="1" applyNumberFormat="1" applyFont="1" applyFill="1" applyBorder="1"/>
    <xf numFmtId="0" fontId="0" fillId="0" borderId="40" xfId="0" applyFill="1" applyBorder="1"/>
    <xf numFmtId="0" fontId="11" fillId="0" borderId="33" xfId="0" applyFont="1" applyFill="1" applyBorder="1" applyAlignment="1">
      <alignment vertical="center" wrapText="1"/>
    </xf>
    <xf numFmtId="0" fontId="26" fillId="5" borderId="0" xfId="0" applyFont="1" applyFill="1" applyBorder="1"/>
    <xf numFmtId="168" fontId="26" fillId="5" borderId="0" xfId="0" applyNumberFormat="1" applyFont="1" applyFill="1"/>
    <xf numFmtId="0" fontId="3" fillId="0" borderId="0" xfId="0" applyFont="1" applyFill="1" applyBorder="1" applyAlignment="1">
      <alignment horizontal="center"/>
    </xf>
    <xf numFmtId="168" fontId="0" fillId="0" borderId="0" xfId="1" applyNumberFormat="1" applyFont="1" applyFill="1" applyBorder="1"/>
    <xf numFmtId="168" fontId="0" fillId="0" borderId="0" xfId="0" applyNumberFormat="1" applyFill="1" applyBorder="1"/>
    <xf numFmtId="0" fontId="3" fillId="0" borderId="16" xfId="0" applyFont="1" applyFill="1" applyBorder="1" applyAlignment="1">
      <alignment wrapText="1"/>
    </xf>
    <xf numFmtId="165" fontId="0" fillId="0" borderId="41" xfId="0" applyNumberFormat="1" applyFill="1" applyBorder="1"/>
    <xf numFmtId="165" fontId="0" fillId="0" borderId="36" xfId="0" applyNumberFormat="1" applyFill="1" applyBorder="1"/>
    <xf numFmtId="165" fontId="0" fillId="0" borderId="37" xfId="0" applyNumberFormat="1" applyFill="1" applyBorder="1"/>
    <xf numFmtId="168" fontId="5" fillId="6" borderId="0" xfId="0" applyNumberFormat="1" applyFont="1" applyFill="1"/>
    <xf numFmtId="0" fontId="0" fillId="2" borderId="0" xfId="0" applyFill="1"/>
    <xf numFmtId="0" fontId="6" fillId="0" borderId="3" xfId="0" applyFont="1" applyFill="1" applyBorder="1" applyAlignment="1">
      <alignment vertical="center" wrapText="1"/>
    </xf>
    <xf numFmtId="168" fontId="2" fillId="3" borderId="0" xfId="0" applyNumberFormat="1" applyFont="1" applyFill="1"/>
    <xf numFmtId="168" fontId="8" fillId="0" borderId="5" xfId="0" applyNumberFormat="1" applyFont="1" applyFill="1" applyBorder="1" applyAlignment="1">
      <alignment vertical="center" wrapText="1"/>
    </xf>
    <xf numFmtId="0" fontId="28" fillId="0" borderId="0" xfId="0" applyFont="1" applyFill="1"/>
    <xf numFmtId="0" fontId="13" fillId="0" borderId="0" xfId="0" applyFont="1" applyFill="1" applyBorder="1" applyAlignment="1">
      <alignment vertical="center"/>
    </xf>
    <xf numFmtId="168" fontId="14" fillId="0" borderId="0" xfId="0" applyNumberFormat="1" applyFont="1" applyFill="1" applyBorder="1"/>
    <xf numFmtId="168" fontId="7" fillId="0" borderId="0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/>
    </xf>
    <xf numFmtId="168" fontId="0" fillId="4" borderId="0" xfId="0" applyNumberFormat="1" applyFill="1"/>
    <xf numFmtId="168" fontId="2" fillId="4" borderId="2" xfId="0" applyNumberFormat="1" applyFont="1" applyFill="1" applyBorder="1"/>
    <xf numFmtId="0" fontId="6" fillId="4" borderId="0" xfId="0" applyFont="1" applyFill="1" applyAlignment="1">
      <alignment vertical="center"/>
    </xf>
    <xf numFmtId="0" fontId="0" fillId="0" borderId="0" xfId="0" applyFont="1" applyFill="1"/>
    <xf numFmtId="0" fontId="0" fillId="4" borderId="0" xfId="0" applyFont="1" applyFill="1"/>
    <xf numFmtId="0" fontId="0" fillId="0" borderId="0" xfId="0" applyFont="1" applyFill="1" applyBorder="1"/>
    <xf numFmtId="0" fontId="8" fillId="4" borderId="23" xfId="0" applyFont="1" applyFill="1" applyBorder="1" applyAlignment="1">
      <alignment vertical="center"/>
    </xf>
    <xf numFmtId="0" fontId="15" fillId="0" borderId="0" xfId="0" applyFont="1" applyFill="1"/>
    <xf numFmtId="0" fontId="15" fillId="0" borderId="14" xfId="0" applyFont="1" applyFill="1" applyBorder="1"/>
    <xf numFmtId="169" fontId="15" fillId="0" borderId="26" xfId="1" applyNumberFormat="1" applyFont="1" applyFill="1" applyBorder="1"/>
    <xf numFmtId="0" fontId="15" fillId="0" borderId="40" xfId="0" applyFont="1" applyFill="1" applyBorder="1"/>
    <xf numFmtId="165" fontId="15" fillId="0" borderId="37" xfId="0" applyNumberFormat="1" applyFont="1" applyFill="1" applyBorder="1"/>
    <xf numFmtId="0" fontId="15" fillId="0" borderId="0" xfId="0" applyFont="1" applyFill="1" applyBorder="1"/>
    <xf numFmtId="0" fontId="0" fillId="0" borderId="7" xfId="0" applyFill="1" applyBorder="1" applyAlignment="1">
      <alignment horizontal="left" wrapText="1"/>
    </xf>
    <xf numFmtId="0" fontId="29" fillId="0" borderId="0" xfId="0" applyFont="1" applyFill="1"/>
    <xf numFmtId="168" fontId="5" fillId="0" borderId="32" xfId="0" applyNumberFormat="1" applyFont="1" applyFill="1" applyBorder="1"/>
    <xf numFmtId="0" fontId="5" fillId="0" borderId="23" xfId="0" applyFont="1" applyFill="1" applyBorder="1" applyAlignment="1">
      <alignment vertical="center" wrapText="1"/>
    </xf>
    <xf numFmtId="168" fontId="4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11" fillId="0" borderId="14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168" fontId="4" fillId="0" borderId="13" xfId="0" applyNumberFormat="1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0" fontId="0" fillId="0" borderId="24" xfId="0" applyFill="1" applyBorder="1"/>
    <xf numFmtId="168" fontId="12" fillId="0" borderId="31" xfId="0" applyNumberFormat="1" applyFont="1" applyFill="1" applyBorder="1"/>
    <xf numFmtId="168" fontId="12" fillId="0" borderId="42" xfId="0" applyNumberFormat="1" applyFont="1" applyFill="1" applyBorder="1"/>
    <xf numFmtId="168" fontId="12" fillId="0" borderId="25" xfId="0" applyNumberFormat="1" applyFont="1" applyFill="1" applyBorder="1"/>
    <xf numFmtId="168" fontId="12" fillId="0" borderId="26" xfId="0" applyNumberFormat="1" applyFont="1" applyFill="1" applyBorder="1"/>
    <xf numFmtId="168" fontId="14" fillId="0" borderId="43" xfId="0" applyNumberFormat="1" applyFont="1" applyFill="1" applyBorder="1"/>
    <xf numFmtId="0" fontId="3" fillId="0" borderId="5" xfId="0" applyFont="1" applyFill="1" applyBorder="1"/>
    <xf numFmtId="167" fontId="0" fillId="0" borderId="5" xfId="0" applyNumberFormat="1" applyFill="1" applyBorder="1"/>
    <xf numFmtId="167" fontId="12" fillId="4" borderId="5" xfId="0" applyNumberFormat="1" applyFont="1" applyFill="1" applyBorder="1"/>
    <xf numFmtId="167" fontId="12" fillId="0" borderId="5" xfId="0" applyNumberFormat="1" applyFont="1" applyFill="1" applyBorder="1"/>
    <xf numFmtId="167" fontId="0" fillId="0" borderId="5" xfId="0" applyNumberFormat="1" applyFont="1" applyFill="1" applyBorder="1"/>
    <xf numFmtId="167" fontId="3" fillId="0" borderId="5" xfId="0" applyNumberFormat="1" applyFont="1" applyFill="1" applyBorder="1"/>
    <xf numFmtId="0" fontId="3" fillId="0" borderId="17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/>
    </xf>
    <xf numFmtId="0" fontId="3" fillId="0" borderId="17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0" fontId="3" fillId="0" borderId="19" xfId="0" applyFont="1" applyFill="1" applyBorder="1" applyAlignment="1">
      <alignment horizontal="center" vertical="center" textRotation="90" wrapText="1"/>
    </xf>
    <xf numFmtId="0" fontId="3" fillId="0" borderId="32" xfId="0" applyFont="1" applyFill="1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0" fontId="11" fillId="0" borderId="14" xfId="0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66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Q203"/>
  <sheetViews>
    <sheetView tabSelected="1" topLeftCell="A178" zoomScale="80" zoomScaleNormal="80" workbookViewId="0">
      <selection activeCell="E161" sqref="E161"/>
    </sheetView>
  </sheetViews>
  <sheetFormatPr defaultColWidth="9.1796875" defaultRowHeight="14.5" x14ac:dyDescent="0.35"/>
  <cols>
    <col min="1" max="1" width="5.26953125" style="10" customWidth="1"/>
    <col min="2" max="2" width="31.81640625" style="12" customWidth="1"/>
    <col min="3" max="3" width="83.81640625" style="12" customWidth="1"/>
    <col min="4" max="4" width="18.81640625" style="12" customWidth="1"/>
    <col min="5" max="5" width="16" style="12" customWidth="1"/>
    <col min="6" max="6" width="17.7265625" style="12" customWidth="1"/>
    <col min="7" max="7" width="14" style="44" bestFit="1" customWidth="1"/>
    <col min="8" max="8" width="14.26953125" style="12" bestFit="1" customWidth="1"/>
    <col min="9" max="9" width="27" style="12" customWidth="1"/>
    <col min="10" max="10" width="17.1796875" style="12" customWidth="1"/>
    <col min="11" max="11" width="34.1796875" style="12" customWidth="1"/>
    <col min="12" max="12" width="10.54296875" style="12" bestFit="1" customWidth="1"/>
    <col min="13" max="13" width="15.7265625" style="12" customWidth="1"/>
    <col min="14" max="16384" width="9.1796875" style="12"/>
  </cols>
  <sheetData>
    <row r="1" spans="1:19" ht="26" x14ac:dyDescent="0.6">
      <c r="B1" s="158" t="s">
        <v>89</v>
      </c>
    </row>
    <row r="3" spans="1:19" x14ac:dyDescent="0.35">
      <c r="A3" s="10">
        <v>1</v>
      </c>
      <c r="B3" s="10" t="s">
        <v>97</v>
      </c>
      <c r="C3" s="11" t="s">
        <v>38</v>
      </c>
    </row>
    <row r="4" spans="1:19" x14ac:dyDescent="0.35">
      <c r="C4" s="34" t="s">
        <v>96</v>
      </c>
    </row>
    <row r="5" spans="1:19" ht="15" thickBot="1" x14ac:dyDescent="0.4">
      <c r="C5" s="14"/>
    </row>
    <row r="6" spans="1:19" ht="26.5" thickBot="1" x14ac:dyDescent="0.4">
      <c r="B6" s="15" t="s">
        <v>14</v>
      </c>
      <c r="C6" s="16" t="s">
        <v>0</v>
      </c>
      <c r="D6" s="17" t="s">
        <v>49</v>
      </c>
      <c r="E6" s="17" t="s">
        <v>50</v>
      </c>
      <c r="F6" s="18" t="s">
        <v>51</v>
      </c>
      <c r="G6" s="52" t="s">
        <v>48</v>
      </c>
      <c r="H6" s="52" t="s">
        <v>65</v>
      </c>
    </row>
    <row r="7" spans="1:19" x14ac:dyDescent="0.35">
      <c r="B7" s="183" t="s">
        <v>97</v>
      </c>
      <c r="C7" s="104" t="s">
        <v>150</v>
      </c>
      <c r="D7" s="66">
        <v>9000</v>
      </c>
      <c r="E7" s="136"/>
      <c r="F7" s="70">
        <v>9000</v>
      </c>
      <c r="G7" s="69"/>
      <c r="H7" s="69"/>
    </row>
    <row r="8" spans="1:19" x14ac:dyDescent="0.35">
      <c r="B8" s="184"/>
      <c r="C8" s="48" t="s">
        <v>98</v>
      </c>
      <c r="D8" s="66">
        <f>(1800*1)+(750*1)</f>
        <v>2550</v>
      </c>
      <c r="E8" s="66">
        <v>0</v>
      </c>
      <c r="F8" s="70">
        <f t="shared" ref="F8:F12" si="0">D8+E8</f>
        <v>2550</v>
      </c>
      <c r="G8" s="69"/>
      <c r="H8" s="69"/>
    </row>
    <row r="9" spans="1:19" x14ac:dyDescent="0.35">
      <c r="B9" s="184"/>
      <c r="C9" s="49" t="s">
        <v>90</v>
      </c>
      <c r="D9" s="66">
        <v>3000</v>
      </c>
      <c r="E9" s="66">
        <v>3000</v>
      </c>
      <c r="F9" s="70">
        <f t="shared" si="0"/>
        <v>6000</v>
      </c>
      <c r="G9" s="69"/>
      <c r="H9" s="69"/>
    </row>
    <row r="10" spans="1:19" x14ac:dyDescent="0.35">
      <c r="B10" s="184"/>
      <c r="C10" s="48" t="s">
        <v>131</v>
      </c>
      <c r="D10" s="66">
        <v>2490</v>
      </c>
      <c r="E10" s="66">
        <v>2490</v>
      </c>
      <c r="F10" s="70">
        <f>D10+E10</f>
        <v>4980</v>
      </c>
      <c r="G10" s="69"/>
      <c r="H10" s="69"/>
    </row>
    <row r="11" spans="1:19" ht="39" x14ac:dyDescent="0.35">
      <c r="B11" s="184"/>
      <c r="C11" s="50" t="s">
        <v>91</v>
      </c>
      <c r="D11" s="67">
        <v>1375</v>
      </c>
      <c r="E11" s="67"/>
      <c r="F11" s="70">
        <f>D11+E11</f>
        <v>1375</v>
      </c>
      <c r="G11" s="69"/>
      <c r="H11" s="69"/>
    </row>
    <row r="12" spans="1:19" ht="15" thickBot="1" x14ac:dyDescent="0.4">
      <c r="B12" s="184"/>
      <c r="C12" s="51" t="s">
        <v>127</v>
      </c>
      <c r="D12" s="67">
        <v>900</v>
      </c>
      <c r="E12" s="67">
        <v>900</v>
      </c>
      <c r="F12" s="71">
        <f t="shared" si="0"/>
        <v>1800</v>
      </c>
      <c r="G12" s="69"/>
      <c r="H12" s="69"/>
    </row>
    <row r="13" spans="1:19" ht="15" thickBot="1" x14ac:dyDescent="0.4">
      <c r="B13" s="185"/>
      <c r="C13" s="16" t="s">
        <v>2</v>
      </c>
      <c r="D13" s="64"/>
      <c r="E13" s="72"/>
      <c r="F13" s="73">
        <f>SUM(F7:F12)</f>
        <v>25705</v>
      </c>
      <c r="G13" s="69">
        <v>22787.5</v>
      </c>
      <c r="H13" s="69">
        <v>23870</v>
      </c>
    </row>
    <row r="14" spans="1:19" x14ac:dyDescent="0.35">
      <c r="C14" s="23"/>
      <c r="D14" s="164"/>
      <c r="E14" s="164"/>
      <c r="F14" s="23"/>
    </row>
    <row r="15" spans="1:19" x14ac:dyDescent="0.35">
      <c r="C15" s="24"/>
    </row>
    <row r="16" spans="1:19" ht="15.5" x14ac:dyDescent="0.35">
      <c r="A16" s="10">
        <v>2</v>
      </c>
      <c r="B16" s="10" t="s">
        <v>16</v>
      </c>
      <c r="C16" s="13" t="s">
        <v>39</v>
      </c>
      <c r="S16" s="162"/>
    </row>
    <row r="17" spans="1:9" x14ac:dyDescent="0.35">
      <c r="C17" s="34" t="s">
        <v>99</v>
      </c>
    </row>
    <row r="18" spans="1:9" ht="15" thickBot="1" x14ac:dyDescent="0.4">
      <c r="C18" s="14"/>
    </row>
    <row r="19" spans="1:9" ht="26.5" thickBot="1" x14ac:dyDescent="0.4">
      <c r="B19" s="26" t="s">
        <v>14</v>
      </c>
      <c r="C19" s="27" t="s">
        <v>5</v>
      </c>
      <c r="D19" s="28" t="s">
        <v>49</v>
      </c>
      <c r="E19" s="28" t="s">
        <v>50</v>
      </c>
      <c r="F19" s="28" t="s">
        <v>51</v>
      </c>
      <c r="G19" s="52" t="s">
        <v>48</v>
      </c>
      <c r="H19" s="52" t="s">
        <v>65</v>
      </c>
      <c r="I19" s="162"/>
    </row>
    <row r="20" spans="1:9" ht="20.25" customHeight="1" thickBot="1" x14ac:dyDescent="0.4">
      <c r="B20" s="182" t="s">
        <v>16</v>
      </c>
      <c r="C20" s="105" t="s">
        <v>144</v>
      </c>
      <c r="D20" s="74">
        <v>4250</v>
      </c>
      <c r="E20" s="74">
        <v>4250</v>
      </c>
      <c r="F20" s="74">
        <f>D20+E20</f>
        <v>8500</v>
      </c>
      <c r="G20" s="69"/>
      <c r="H20" s="69"/>
      <c r="I20" s="162"/>
    </row>
    <row r="21" spans="1:9" ht="47.5" customHeight="1" thickBot="1" x14ac:dyDescent="0.4">
      <c r="B21" s="180"/>
      <c r="C21" s="8" t="s">
        <v>128</v>
      </c>
      <c r="D21" s="75">
        <f>1010</f>
        <v>1010</v>
      </c>
      <c r="E21" s="76">
        <f>1010</f>
        <v>1010</v>
      </c>
      <c r="F21" s="76">
        <f>SUM(D21:E21)</f>
        <v>2020</v>
      </c>
      <c r="G21" s="69"/>
      <c r="H21" s="69"/>
      <c r="I21" s="162"/>
    </row>
    <row r="22" spans="1:9" ht="30.65" customHeight="1" thickBot="1" x14ac:dyDescent="0.4">
      <c r="B22" s="180"/>
      <c r="C22" s="8" t="s">
        <v>125</v>
      </c>
      <c r="D22" s="78">
        <f>600</f>
        <v>600</v>
      </c>
      <c r="E22" s="78">
        <f>600</f>
        <v>600</v>
      </c>
      <c r="F22" s="78">
        <f>SUM(D22:E22)</f>
        <v>1200</v>
      </c>
      <c r="G22" s="69"/>
      <c r="H22" s="69"/>
      <c r="I22" s="162"/>
    </row>
    <row r="23" spans="1:9" ht="15" thickBot="1" x14ac:dyDescent="0.4">
      <c r="B23" s="180"/>
      <c r="C23" s="29" t="s">
        <v>130</v>
      </c>
      <c r="D23" s="74">
        <v>1290</v>
      </c>
      <c r="E23" s="74">
        <v>1290</v>
      </c>
      <c r="F23" s="74">
        <f>D23+E23</f>
        <v>2580</v>
      </c>
      <c r="G23" s="69"/>
      <c r="H23" s="69"/>
    </row>
    <row r="24" spans="1:9" ht="15" thickBot="1" x14ac:dyDescent="0.4">
      <c r="B24" s="180"/>
      <c r="C24" s="9" t="s">
        <v>124</v>
      </c>
      <c r="D24" s="79">
        <v>1500</v>
      </c>
      <c r="E24" s="79">
        <v>0</v>
      </c>
      <c r="F24" s="79">
        <f>SUM(D24:E24)</f>
        <v>1500</v>
      </c>
      <c r="G24" s="69"/>
      <c r="H24" s="69"/>
    </row>
    <row r="25" spans="1:9" ht="15" thickBot="1" x14ac:dyDescent="0.4">
      <c r="B25" s="180"/>
      <c r="C25" s="9" t="s">
        <v>145</v>
      </c>
      <c r="D25" s="79">
        <v>1200</v>
      </c>
      <c r="E25" s="79"/>
      <c r="F25" s="79">
        <f t="shared" ref="F25:F26" si="1">SUM(D25:E25)</f>
        <v>1200</v>
      </c>
      <c r="G25" s="69"/>
      <c r="H25" s="69"/>
    </row>
    <row r="26" spans="1:9" ht="15" thickBot="1" x14ac:dyDescent="0.4">
      <c r="B26" s="180"/>
      <c r="C26" s="8" t="s">
        <v>126</v>
      </c>
      <c r="D26" s="78">
        <v>400</v>
      </c>
      <c r="E26" s="159"/>
      <c r="F26" s="79">
        <f t="shared" si="1"/>
        <v>400</v>
      </c>
      <c r="G26" s="69"/>
      <c r="H26" s="69"/>
    </row>
    <row r="27" spans="1:9" ht="15" thickBot="1" x14ac:dyDescent="0.4">
      <c r="B27" s="180"/>
      <c r="C27" s="2" t="s">
        <v>129</v>
      </c>
      <c r="D27" s="77">
        <f>160</f>
        <v>160</v>
      </c>
      <c r="E27" s="77">
        <f>160</f>
        <v>160</v>
      </c>
      <c r="F27" s="77">
        <f>D27+E27</f>
        <v>320</v>
      </c>
      <c r="G27" s="69"/>
      <c r="H27" s="69"/>
    </row>
    <row r="28" spans="1:9" ht="15" thickBot="1" x14ac:dyDescent="0.4">
      <c r="B28" s="180"/>
      <c r="C28" s="29" t="s">
        <v>2</v>
      </c>
      <c r="D28" s="74"/>
      <c r="E28" s="74"/>
      <c r="F28" s="80">
        <f>SUM(F20:F27)</f>
        <v>17720</v>
      </c>
      <c r="G28" s="69">
        <v>22787.5</v>
      </c>
      <c r="H28" s="69">
        <v>15100</v>
      </c>
    </row>
    <row r="29" spans="1:9" ht="15" thickBot="1" x14ac:dyDescent="0.4">
      <c r="B29" s="181"/>
      <c r="C29" s="160"/>
      <c r="D29" s="90"/>
      <c r="E29" s="90"/>
      <c r="F29" s="161"/>
      <c r="G29" s="69"/>
      <c r="H29" s="69"/>
    </row>
    <row r="30" spans="1:9" x14ac:dyDescent="0.35">
      <c r="B30" s="7"/>
      <c r="C30" s="142"/>
      <c r="D30" s="109"/>
      <c r="E30" s="109"/>
      <c r="F30" s="110"/>
      <c r="G30" s="69"/>
      <c r="H30" s="69"/>
    </row>
    <row r="31" spans="1:9" x14ac:dyDescent="0.35">
      <c r="A31" s="10">
        <v>3</v>
      </c>
      <c r="B31" s="32" t="s">
        <v>17</v>
      </c>
      <c r="C31" s="13" t="s">
        <v>39</v>
      </c>
      <c r="D31" s="164"/>
      <c r="E31" s="164"/>
      <c r="F31" s="23"/>
    </row>
    <row r="32" spans="1:9" x14ac:dyDescent="0.35">
      <c r="B32" s="7"/>
      <c r="C32" s="34" t="s">
        <v>99</v>
      </c>
      <c r="D32" s="164"/>
      <c r="E32" s="164"/>
      <c r="F32" s="23"/>
    </row>
    <row r="33" spans="1:9" ht="15" thickBot="1" x14ac:dyDescent="0.4">
      <c r="B33" s="7"/>
      <c r="D33" s="164"/>
      <c r="E33" s="164"/>
      <c r="F33" s="23"/>
    </row>
    <row r="34" spans="1:9" ht="26.5" thickBot="1" x14ac:dyDescent="0.4">
      <c r="B34" s="15" t="s">
        <v>14</v>
      </c>
      <c r="C34" s="141"/>
      <c r="D34" s="28" t="s">
        <v>49</v>
      </c>
      <c r="E34" s="28" t="s">
        <v>50</v>
      </c>
      <c r="F34" s="28" t="s">
        <v>51</v>
      </c>
      <c r="G34" s="52" t="s">
        <v>48</v>
      </c>
      <c r="H34" s="52" t="s">
        <v>65</v>
      </c>
    </row>
    <row r="35" spans="1:9" ht="15" thickBot="1" x14ac:dyDescent="0.4">
      <c r="B35" s="180" t="s">
        <v>84</v>
      </c>
      <c r="C35" s="9" t="s">
        <v>116</v>
      </c>
      <c r="D35" s="82">
        <v>8000</v>
      </c>
      <c r="E35" s="82">
        <v>8000</v>
      </c>
      <c r="F35" s="82">
        <f>D35+E35</f>
        <v>16000</v>
      </c>
      <c r="G35" s="69"/>
      <c r="H35" s="69"/>
    </row>
    <row r="36" spans="1:9" ht="15" thickBot="1" x14ac:dyDescent="0.4">
      <c r="B36" s="180"/>
      <c r="C36" s="9" t="s">
        <v>117</v>
      </c>
      <c r="D36" s="82">
        <v>8000</v>
      </c>
      <c r="E36" s="82">
        <v>8000</v>
      </c>
      <c r="F36" s="82">
        <f>D36+E36</f>
        <v>16000</v>
      </c>
      <c r="G36" s="69"/>
      <c r="H36" s="69"/>
    </row>
    <row r="37" spans="1:9" ht="15" thickBot="1" x14ac:dyDescent="0.4">
      <c r="B37" s="180"/>
      <c r="C37" s="9" t="s">
        <v>118</v>
      </c>
      <c r="D37" s="82">
        <v>8200</v>
      </c>
      <c r="E37" s="82">
        <v>8200</v>
      </c>
      <c r="F37" s="82">
        <f>D37+E37</f>
        <v>16400</v>
      </c>
      <c r="G37" s="69"/>
      <c r="H37" s="69"/>
    </row>
    <row r="38" spans="1:9" ht="52.5" thickBot="1" x14ac:dyDescent="0.4">
      <c r="B38" s="180"/>
      <c r="C38" s="29" t="s">
        <v>119</v>
      </c>
      <c r="D38" s="82">
        <v>14000</v>
      </c>
      <c r="E38" s="82">
        <v>0</v>
      </c>
      <c r="F38" s="82">
        <f>SUM(D38:E38)</f>
        <v>14000</v>
      </c>
      <c r="G38" s="69"/>
      <c r="H38" s="69"/>
    </row>
    <row r="39" spans="1:9" ht="15" thickBot="1" x14ac:dyDescent="0.4">
      <c r="B39" s="180"/>
      <c r="C39" s="29" t="s">
        <v>120</v>
      </c>
      <c r="D39" s="82">
        <v>2800</v>
      </c>
      <c r="E39" s="82"/>
      <c r="F39" s="82">
        <f>SUM(D39:E39)</f>
        <v>2800</v>
      </c>
      <c r="G39" s="83"/>
      <c r="H39" s="69"/>
    </row>
    <row r="40" spans="1:9" ht="15" thickBot="1" x14ac:dyDescent="0.4">
      <c r="B40" s="180"/>
      <c r="C40" s="29" t="s">
        <v>134</v>
      </c>
      <c r="D40" s="82">
        <f>130*4</f>
        <v>520</v>
      </c>
      <c r="E40" s="82">
        <f>130*4</f>
        <v>520</v>
      </c>
      <c r="F40" s="82">
        <f>SUM(D40:E40)</f>
        <v>1040</v>
      </c>
      <c r="G40" s="69"/>
      <c r="H40" s="69"/>
    </row>
    <row r="41" spans="1:9" ht="15" thickBot="1" x14ac:dyDescent="0.4">
      <c r="B41" s="180"/>
      <c r="C41" s="29" t="s">
        <v>141</v>
      </c>
      <c r="D41" s="82">
        <v>1200</v>
      </c>
      <c r="E41" s="82">
        <v>1200</v>
      </c>
      <c r="F41" s="82">
        <f>SUM(D41:E41)</f>
        <v>2400</v>
      </c>
      <c r="G41" s="69"/>
      <c r="H41" s="69"/>
    </row>
    <row r="42" spans="1:9" ht="15" thickBot="1" x14ac:dyDescent="0.4">
      <c r="B42" s="180"/>
      <c r="C42" s="29" t="s">
        <v>2</v>
      </c>
      <c r="D42" s="74"/>
      <c r="E42" s="74"/>
      <c r="F42" s="80">
        <f>SUM(F35:F41)</f>
        <v>68640</v>
      </c>
      <c r="G42" s="69"/>
      <c r="H42" s="69"/>
    </row>
    <row r="43" spans="1:9" ht="15" thickBot="1" x14ac:dyDescent="0.4">
      <c r="B43" s="181"/>
      <c r="C43" s="31" t="s">
        <v>94</v>
      </c>
      <c r="D43" s="74"/>
      <c r="E43" s="74"/>
      <c r="F43" s="81">
        <f>SUM(F35:F41)/2</f>
        <v>34320</v>
      </c>
      <c r="G43" s="69">
        <v>27800</v>
      </c>
      <c r="H43" s="69">
        <v>33774</v>
      </c>
    </row>
    <row r="44" spans="1:9" x14ac:dyDescent="0.35">
      <c r="C44" s="24"/>
    </row>
    <row r="45" spans="1:9" x14ac:dyDescent="0.35">
      <c r="A45" s="10">
        <v>4</v>
      </c>
      <c r="B45" s="10" t="s">
        <v>18</v>
      </c>
      <c r="C45" s="13" t="s">
        <v>45</v>
      </c>
    </row>
    <row r="46" spans="1:9" x14ac:dyDescent="0.35">
      <c r="C46" s="34" t="s">
        <v>4</v>
      </c>
    </row>
    <row r="47" spans="1:9" ht="15" thickBot="1" x14ac:dyDescent="0.4">
      <c r="C47" s="14"/>
    </row>
    <row r="48" spans="1:9" ht="26.5" thickBot="1" x14ac:dyDescent="0.4">
      <c r="B48" s="15" t="s">
        <v>14</v>
      </c>
      <c r="C48" s="27" t="s">
        <v>5</v>
      </c>
      <c r="D48" s="28" t="s">
        <v>52</v>
      </c>
      <c r="E48" s="28" t="s">
        <v>53</v>
      </c>
      <c r="F48" s="28" t="s">
        <v>54</v>
      </c>
      <c r="G48" s="28" t="s">
        <v>55</v>
      </c>
      <c r="H48" s="52" t="s">
        <v>48</v>
      </c>
      <c r="I48" s="52" t="s">
        <v>65</v>
      </c>
    </row>
    <row r="49" spans="1:9" ht="17.25" customHeight="1" thickBot="1" x14ac:dyDescent="0.4">
      <c r="B49" s="182" t="s">
        <v>18</v>
      </c>
      <c r="C49" s="105" t="s">
        <v>92</v>
      </c>
      <c r="D49" s="74"/>
      <c r="E49" s="74"/>
      <c r="F49" s="74"/>
      <c r="G49" s="74">
        <f>SUM(D49:F49)</f>
        <v>0</v>
      </c>
      <c r="H49" s="84"/>
      <c r="I49" s="84"/>
    </row>
    <row r="50" spans="1:9" ht="15" thickBot="1" x14ac:dyDescent="0.4">
      <c r="B50" s="180"/>
      <c r="C50" s="29" t="s">
        <v>66</v>
      </c>
      <c r="D50" s="74">
        <v>1200</v>
      </c>
      <c r="E50" s="74">
        <v>1200</v>
      </c>
      <c r="F50" s="74">
        <v>1200</v>
      </c>
      <c r="G50" s="80">
        <f t="shared" ref="G50:G55" si="2">SUM(D50:F50)</f>
        <v>3600</v>
      </c>
      <c r="H50" s="84"/>
      <c r="I50" s="84"/>
    </row>
    <row r="51" spans="1:9" ht="15" thickBot="1" x14ac:dyDescent="0.4">
      <c r="B51" s="180"/>
      <c r="C51" s="9" t="s">
        <v>67</v>
      </c>
      <c r="D51" s="74">
        <v>1200</v>
      </c>
      <c r="E51" s="74">
        <v>1200</v>
      </c>
      <c r="F51" s="74">
        <v>1200</v>
      </c>
      <c r="G51" s="74">
        <f t="shared" si="2"/>
        <v>3600</v>
      </c>
      <c r="H51" s="84"/>
      <c r="I51" s="84"/>
    </row>
    <row r="52" spans="1:9" ht="15" thickBot="1" x14ac:dyDescent="0.4">
      <c r="B52" s="180"/>
      <c r="C52" s="9" t="s">
        <v>151</v>
      </c>
      <c r="D52" s="74">
        <v>1200</v>
      </c>
      <c r="E52" s="74">
        <v>1200</v>
      </c>
      <c r="F52" s="74">
        <v>1200</v>
      </c>
      <c r="G52" s="74">
        <f t="shared" si="2"/>
        <v>3600</v>
      </c>
      <c r="H52" s="84"/>
      <c r="I52" s="84"/>
    </row>
    <row r="53" spans="1:9" ht="15" thickBot="1" x14ac:dyDescent="0.4">
      <c r="B53" s="180"/>
      <c r="C53" s="9" t="s">
        <v>152</v>
      </c>
      <c r="D53" s="74">
        <v>1200</v>
      </c>
      <c r="E53" s="74">
        <v>1200</v>
      </c>
      <c r="F53" s="74">
        <v>1200</v>
      </c>
      <c r="G53" s="74">
        <f>SUM(D53:F53)</f>
        <v>3600</v>
      </c>
      <c r="H53" s="84"/>
      <c r="I53" s="84"/>
    </row>
    <row r="54" spans="1:9" ht="15" thickBot="1" x14ac:dyDescent="0.4">
      <c r="B54" s="180"/>
      <c r="C54" s="9" t="s">
        <v>101</v>
      </c>
      <c r="D54" s="74">
        <v>2000</v>
      </c>
      <c r="E54" s="74"/>
      <c r="F54" s="74"/>
      <c r="G54" s="74">
        <f t="shared" ref="G54" si="3">SUM(D54:F54)</f>
        <v>2000</v>
      </c>
      <c r="H54" s="84"/>
      <c r="I54" s="84"/>
    </row>
    <row r="55" spans="1:9" ht="15" thickBot="1" x14ac:dyDescent="0.4">
      <c r="B55" s="180"/>
      <c r="C55" s="9" t="s">
        <v>153</v>
      </c>
      <c r="D55" s="74">
        <f>SUM(80*8)</f>
        <v>640</v>
      </c>
      <c r="E55" s="74">
        <f>SUM(80*8)</f>
        <v>640</v>
      </c>
      <c r="F55" s="74">
        <f>SUM(80*8)</f>
        <v>640</v>
      </c>
      <c r="G55" s="74">
        <f t="shared" si="2"/>
        <v>1920</v>
      </c>
      <c r="H55" s="84"/>
      <c r="I55" s="84"/>
    </row>
    <row r="56" spans="1:9" ht="15" thickBot="1" x14ac:dyDescent="0.4">
      <c r="B56" s="180"/>
      <c r="C56" s="29" t="s">
        <v>6</v>
      </c>
      <c r="D56" s="74"/>
      <c r="E56" s="74"/>
      <c r="F56" s="74"/>
      <c r="G56" s="80">
        <f>SUM(G49:G55)</f>
        <v>18320</v>
      </c>
      <c r="H56" s="84"/>
      <c r="I56" s="84"/>
    </row>
    <row r="57" spans="1:9" ht="15" thickBot="1" x14ac:dyDescent="0.4">
      <c r="B57" s="181"/>
      <c r="C57" s="31" t="s">
        <v>3</v>
      </c>
      <c r="D57" s="81"/>
      <c r="E57" s="81"/>
      <c r="F57" s="81"/>
      <c r="G57" s="81">
        <f>G56/4</f>
        <v>4580</v>
      </c>
      <c r="H57" s="84">
        <v>4050</v>
      </c>
      <c r="I57" s="84">
        <v>4233</v>
      </c>
    </row>
    <row r="58" spans="1:9" x14ac:dyDescent="0.35">
      <c r="C58" s="24"/>
    </row>
    <row r="59" spans="1:9" x14ac:dyDescent="0.35">
      <c r="C59" s="24"/>
    </row>
    <row r="60" spans="1:9" x14ac:dyDescent="0.35">
      <c r="A60" s="10">
        <v>5</v>
      </c>
      <c r="B60" s="10" t="s">
        <v>100</v>
      </c>
      <c r="C60" s="13" t="s">
        <v>45</v>
      </c>
    </row>
    <row r="61" spans="1:9" x14ac:dyDescent="0.35">
      <c r="C61" s="34" t="s">
        <v>4</v>
      </c>
    </row>
    <row r="62" spans="1:9" ht="15" thickBot="1" x14ac:dyDescent="0.4">
      <c r="C62" s="14"/>
    </row>
    <row r="63" spans="1:9" ht="26.5" thickBot="1" x14ac:dyDescent="0.4">
      <c r="B63" s="15" t="s">
        <v>14</v>
      </c>
      <c r="C63" s="27" t="s">
        <v>5</v>
      </c>
      <c r="D63" s="28" t="s">
        <v>52</v>
      </c>
      <c r="E63" s="28" t="s">
        <v>53</v>
      </c>
      <c r="F63" s="28" t="s">
        <v>54</v>
      </c>
      <c r="G63" s="28" t="s">
        <v>55</v>
      </c>
    </row>
    <row r="64" spans="1:9" ht="15" thickBot="1" x14ac:dyDescent="0.4">
      <c r="B64" s="180"/>
      <c r="C64" s="9"/>
      <c r="D64" s="74"/>
      <c r="E64" s="74"/>
      <c r="F64" s="74"/>
      <c r="G64" s="74"/>
    </row>
    <row r="65" spans="1:11" ht="15" thickBot="1" x14ac:dyDescent="0.4">
      <c r="B65" s="180"/>
      <c r="C65" s="9"/>
      <c r="D65" s="74"/>
      <c r="E65" s="74"/>
      <c r="F65" s="74"/>
      <c r="G65" s="74"/>
    </row>
    <row r="66" spans="1:11" ht="15" thickBot="1" x14ac:dyDescent="0.4">
      <c r="B66" s="180"/>
      <c r="C66" s="9"/>
      <c r="D66" s="74"/>
      <c r="E66" s="74"/>
      <c r="F66" s="74"/>
      <c r="G66" s="74"/>
    </row>
    <row r="67" spans="1:11" ht="15" thickBot="1" x14ac:dyDescent="0.4">
      <c r="B67" s="180"/>
      <c r="C67" s="9" t="s">
        <v>135</v>
      </c>
      <c r="D67" s="74"/>
      <c r="E67" s="74"/>
      <c r="F67" s="74"/>
      <c r="G67" s="74"/>
    </row>
    <row r="68" spans="1:11" ht="15" thickBot="1" x14ac:dyDescent="0.4">
      <c r="B68" s="180"/>
      <c r="C68" s="29" t="s">
        <v>6</v>
      </c>
      <c r="D68" s="74"/>
      <c r="E68" s="74"/>
      <c r="F68" s="74"/>
      <c r="G68" s="80"/>
    </row>
    <row r="69" spans="1:11" ht="15" thickBot="1" x14ac:dyDescent="0.4">
      <c r="B69" s="181"/>
      <c r="C69" s="31" t="s">
        <v>3</v>
      </c>
      <c r="D69" s="81"/>
      <c r="E69" s="81"/>
      <c r="F69" s="81"/>
      <c r="G69" s="81"/>
    </row>
    <row r="70" spans="1:11" x14ac:dyDescent="0.35">
      <c r="C70" s="33"/>
    </row>
    <row r="71" spans="1:11" ht="15.75" customHeight="1" x14ac:dyDescent="0.35">
      <c r="A71" s="10">
        <v>6</v>
      </c>
      <c r="B71" s="10" t="s">
        <v>102</v>
      </c>
      <c r="C71" s="13" t="s">
        <v>40</v>
      </c>
    </row>
    <row r="72" spans="1:11" x14ac:dyDescent="0.35">
      <c r="C72" s="34" t="s">
        <v>4</v>
      </c>
    </row>
    <row r="73" spans="1:11" ht="15.75" customHeight="1" thickBot="1" x14ac:dyDescent="0.4">
      <c r="C73" s="13"/>
      <c r="K73" s="12">
        <v>10550</v>
      </c>
    </row>
    <row r="74" spans="1:11" ht="27.65" customHeight="1" thickBot="1" x14ac:dyDescent="0.4">
      <c r="B74" s="15" t="s">
        <v>14</v>
      </c>
      <c r="C74" s="27" t="s">
        <v>5</v>
      </c>
      <c r="D74" s="28" t="s">
        <v>52</v>
      </c>
      <c r="E74" s="28" t="s">
        <v>53</v>
      </c>
      <c r="F74" s="28" t="s">
        <v>56</v>
      </c>
      <c r="G74" s="28" t="s">
        <v>55</v>
      </c>
      <c r="H74" s="52" t="s">
        <v>48</v>
      </c>
      <c r="I74" s="52" t="s">
        <v>65</v>
      </c>
    </row>
    <row r="75" spans="1:11" ht="18" customHeight="1" thickBot="1" x14ac:dyDescent="0.4">
      <c r="B75" s="182" t="s">
        <v>103</v>
      </c>
      <c r="C75" s="9" t="s">
        <v>104</v>
      </c>
      <c r="D75" s="74">
        <v>1200</v>
      </c>
      <c r="E75" s="74">
        <v>1200</v>
      </c>
      <c r="F75" s="74">
        <v>1200</v>
      </c>
      <c r="G75" s="74">
        <f t="shared" ref="G75:G82" si="4">SUM(D75:F75)</f>
        <v>3600</v>
      </c>
      <c r="H75" s="84"/>
      <c r="I75" s="84"/>
    </row>
    <row r="76" spans="1:11" ht="15" thickBot="1" x14ac:dyDescent="0.4">
      <c r="B76" s="180"/>
      <c r="C76" s="9" t="s">
        <v>70</v>
      </c>
      <c r="D76" s="74">
        <v>1200</v>
      </c>
      <c r="E76" s="74">
        <v>1200</v>
      </c>
      <c r="F76" s="74">
        <v>1200</v>
      </c>
      <c r="G76" s="74">
        <f t="shared" si="4"/>
        <v>3600</v>
      </c>
      <c r="H76" s="84"/>
      <c r="I76" s="84"/>
    </row>
    <row r="77" spans="1:11" ht="15" thickBot="1" x14ac:dyDescent="0.4">
      <c r="B77" s="180"/>
      <c r="C77" s="9" t="s">
        <v>71</v>
      </c>
      <c r="D77" s="74">
        <v>1200</v>
      </c>
      <c r="E77" s="74">
        <v>1200</v>
      </c>
      <c r="F77" s="74">
        <v>1200</v>
      </c>
      <c r="G77" s="74">
        <f t="shared" si="4"/>
        <v>3600</v>
      </c>
      <c r="H77" s="84"/>
      <c r="I77" s="84"/>
    </row>
    <row r="78" spans="1:11" ht="15" thickBot="1" x14ac:dyDescent="0.4">
      <c r="B78" s="180"/>
      <c r="C78" s="134" t="s">
        <v>105</v>
      </c>
      <c r="D78" s="74">
        <v>1200</v>
      </c>
      <c r="E78" s="74">
        <v>1200</v>
      </c>
      <c r="F78" s="74">
        <v>1200</v>
      </c>
      <c r="G78" s="74">
        <f t="shared" si="4"/>
        <v>3600</v>
      </c>
      <c r="H78" s="84"/>
      <c r="I78" s="84"/>
    </row>
    <row r="79" spans="1:11" ht="15" thickBot="1" x14ac:dyDescent="0.4">
      <c r="B79" s="180"/>
      <c r="C79" s="9" t="s">
        <v>146</v>
      </c>
      <c r="D79" s="74">
        <v>1200</v>
      </c>
      <c r="E79" s="74">
        <v>1200</v>
      </c>
      <c r="F79" s="74">
        <v>1200</v>
      </c>
      <c r="G79" s="74">
        <f t="shared" si="4"/>
        <v>3600</v>
      </c>
      <c r="H79" s="84"/>
      <c r="I79" s="84"/>
    </row>
    <row r="80" spans="1:11" ht="15" thickBot="1" x14ac:dyDescent="0.4">
      <c r="B80" s="180"/>
      <c r="C80" s="9" t="s">
        <v>106</v>
      </c>
      <c r="D80" s="74">
        <v>2000</v>
      </c>
      <c r="E80" s="74"/>
      <c r="F80" s="74"/>
      <c r="G80" s="74">
        <f t="shared" si="4"/>
        <v>2000</v>
      </c>
      <c r="H80" s="84"/>
      <c r="I80" s="84"/>
    </row>
    <row r="81" spans="1:9" ht="15" thickBot="1" x14ac:dyDescent="0.4">
      <c r="B81" s="180"/>
      <c r="C81" s="9" t="s">
        <v>136</v>
      </c>
      <c r="D81" s="82">
        <v>1500</v>
      </c>
      <c r="E81" s="82">
        <v>1500</v>
      </c>
      <c r="F81" s="82">
        <v>1500</v>
      </c>
      <c r="G81" s="82">
        <f t="shared" si="4"/>
        <v>4500</v>
      </c>
      <c r="H81" s="84"/>
      <c r="I81" s="84"/>
    </row>
    <row r="82" spans="1:9" ht="15" thickBot="1" x14ac:dyDescent="0.4">
      <c r="B82" s="180"/>
      <c r="C82" s="29" t="s">
        <v>107</v>
      </c>
      <c r="D82" s="74">
        <v>300</v>
      </c>
      <c r="E82" s="74">
        <v>300</v>
      </c>
      <c r="F82" s="74">
        <v>300</v>
      </c>
      <c r="G82" s="74">
        <f t="shared" si="4"/>
        <v>900</v>
      </c>
      <c r="H82" s="135"/>
      <c r="I82" s="135"/>
    </row>
    <row r="83" spans="1:9" ht="15" thickBot="1" x14ac:dyDescent="0.4">
      <c r="B83" s="180"/>
      <c r="C83" s="29"/>
      <c r="D83" s="87"/>
      <c r="E83" s="87"/>
      <c r="F83" s="74"/>
      <c r="G83" s="74"/>
      <c r="H83" s="135"/>
      <c r="I83" s="135"/>
    </row>
    <row r="84" spans="1:9" s="22" customFormat="1" ht="15" thickBot="1" x14ac:dyDescent="0.4">
      <c r="A84" s="137"/>
      <c r="B84" s="180"/>
      <c r="C84" s="29" t="s">
        <v>2</v>
      </c>
      <c r="D84" s="74"/>
      <c r="E84" s="74"/>
      <c r="F84" s="74"/>
      <c r="G84" s="80">
        <f>SUM(G75:G82)</f>
        <v>25400</v>
      </c>
      <c r="H84" s="84"/>
      <c r="I84" s="84"/>
    </row>
    <row r="85" spans="1:9" ht="15" thickBot="1" x14ac:dyDescent="0.4">
      <c r="B85" s="181"/>
      <c r="C85" s="31" t="s">
        <v>3</v>
      </c>
      <c r="D85" s="81"/>
      <c r="E85" s="81"/>
      <c r="F85" s="81"/>
      <c r="G85" s="75">
        <f>G84/5</f>
        <v>5080</v>
      </c>
      <c r="H85" s="84">
        <v>4050</v>
      </c>
      <c r="I85" s="84">
        <f>4400</f>
        <v>4400</v>
      </c>
    </row>
    <row r="86" spans="1:9" x14ac:dyDescent="0.35">
      <c r="B86" s="35"/>
      <c r="C86" s="23"/>
      <c r="D86" s="140"/>
      <c r="E86" s="140"/>
      <c r="F86" s="140"/>
      <c r="G86" s="109"/>
      <c r="H86" s="84"/>
      <c r="I86" s="84"/>
    </row>
    <row r="87" spans="1:9" x14ac:dyDescent="0.35">
      <c r="A87" s="10">
        <v>7</v>
      </c>
      <c r="B87" s="10" t="s">
        <v>108</v>
      </c>
      <c r="C87" s="13" t="s">
        <v>41</v>
      </c>
    </row>
    <row r="88" spans="1:9" x14ac:dyDescent="0.35">
      <c r="C88" s="34" t="s">
        <v>7</v>
      </c>
    </row>
    <row r="89" spans="1:9" ht="15.75" customHeight="1" thickBot="1" x14ac:dyDescent="0.4">
      <c r="C89" s="14"/>
    </row>
    <row r="90" spans="1:9" ht="26.5" thickBot="1" x14ac:dyDescent="0.4">
      <c r="B90" s="15" t="s">
        <v>14</v>
      </c>
      <c r="C90" s="27" t="s">
        <v>5</v>
      </c>
      <c r="D90" s="28" t="s">
        <v>49</v>
      </c>
      <c r="E90" s="28" t="s">
        <v>50</v>
      </c>
      <c r="F90" s="28" t="s">
        <v>51</v>
      </c>
      <c r="G90" s="52" t="s">
        <v>48</v>
      </c>
      <c r="H90" s="52" t="s">
        <v>65</v>
      </c>
    </row>
    <row r="91" spans="1:9" ht="16.5" customHeight="1" thickBot="1" x14ac:dyDescent="0.4">
      <c r="B91" s="182" t="s">
        <v>21</v>
      </c>
      <c r="C91" s="9" t="s">
        <v>95</v>
      </c>
      <c r="D91" s="74">
        <v>10550</v>
      </c>
      <c r="E91" s="74">
        <v>10550</v>
      </c>
      <c r="F91" s="74">
        <f t="shared" ref="F91:F99" si="5">SUM(D91:E91)</f>
        <v>21100</v>
      </c>
      <c r="G91" s="69"/>
      <c r="H91" s="69"/>
    </row>
    <row r="92" spans="1:9" ht="15" thickBot="1" x14ac:dyDescent="0.4">
      <c r="B92" s="180"/>
      <c r="C92" s="9" t="s">
        <v>162</v>
      </c>
      <c r="D92" s="74">
        <v>12920</v>
      </c>
      <c r="E92" s="74">
        <v>12920</v>
      </c>
      <c r="F92" s="74">
        <f t="shared" si="5"/>
        <v>25840</v>
      </c>
      <c r="G92" s="69"/>
      <c r="H92" s="69"/>
      <c r="I92" s="86"/>
    </row>
    <row r="93" spans="1:9" s="86" customFormat="1" ht="26.5" thickBot="1" x14ac:dyDescent="0.4">
      <c r="A93" s="10"/>
      <c r="B93" s="180"/>
      <c r="C93" s="85" t="s">
        <v>72</v>
      </c>
      <c r="D93" s="74">
        <f>(1100*6)*2</f>
        <v>13200</v>
      </c>
      <c r="E93" s="74">
        <f>(1100*6)*2</f>
        <v>13200</v>
      </c>
      <c r="F93" s="87">
        <f t="shared" si="5"/>
        <v>26400</v>
      </c>
      <c r="G93" s="69"/>
      <c r="H93" s="69"/>
      <c r="I93" s="12"/>
    </row>
    <row r="94" spans="1:9" ht="15" thickBot="1" x14ac:dyDescent="0.4">
      <c r="B94" s="180"/>
      <c r="C94" s="9" t="s">
        <v>109</v>
      </c>
      <c r="D94" s="74">
        <f>700*6*2</f>
        <v>8400</v>
      </c>
      <c r="E94" s="74">
        <f>700*6*2</f>
        <v>8400</v>
      </c>
      <c r="F94" s="74">
        <f t="shared" si="5"/>
        <v>16800</v>
      </c>
      <c r="G94" s="69"/>
      <c r="H94" s="69"/>
    </row>
    <row r="95" spans="1:9" ht="15" thickBot="1" x14ac:dyDescent="0.4">
      <c r="B95" s="180"/>
      <c r="C95" s="9" t="s">
        <v>137</v>
      </c>
      <c r="D95" s="74">
        <v>700</v>
      </c>
      <c r="E95" s="74"/>
      <c r="F95" s="74">
        <f t="shared" si="5"/>
        <v>700</v>
      </c>
      <c r="G95" s="69"/>
      <c r="H95" s="69"/>
    </row>
    <row r="96" spans="1:9" ht="15" thickBot="1" x14ac:dyDescent="0.4">
      <c r="B96" s="180"/>
      <c r="C96" s="9" t="s">
        <v>133</v>
      </c>
      <c r="D96" s="74">
        <v>600</v>
      </c>
      <c r="E96" s="74"/>
      <c r="F96" s="74">
        <f t="shared" si="5"/>
        <v>600</v>
      </c>
      <c r="G96" s="69"/>
      <c r="H96" s="69"/>
    </row>
    <row r="97" spans="1:8" ht="15" thickBot="1" x14ac:dyDescent="0.4">
      <c r="B97" s="180"/>
      <c r="C97" s="9" t="s">
        <v>163</v>
      </c>
      <c r="D97" s="74">
        <v>1000</v>
      </c>
      <c r="E97" s="74"/>
      <c r="F97" s="74">
        <f t="shared" si="5"/>
        <v>1000</v>
      </c>
      <c r="G97" s="69"/>
      <c r="H97" s="69"/>
    </row>
    <row r="98" spans="1:8" ht="26.5" thickBot="1" x14ac:dyDescent="0.4">
      <c r="B98" s="180"/>
      <c r="C98" s="9" t="s">
        <v>164</v>
      </c>
      <c r="D98" s="74">
        <f>SUM(350*8)</f>
        <v>2800</v>
      </c>
      <c r="E98" s="74">
        <f>SUM(350*5)</f>
        <v>1750</v>
      </c>
      <c r="F98" s="74">
        <f t="shared" si="5"/>
        <v>4550</v>
      </c>
      <c r="G98" s="69"/>
      <c r="H98" s="69"/>
    </row>
    <row r="99" spans="1:8" ht="15" thickBot="1" x14ac:dyDescent="0.4">
      <c r="B99" s="180"/>
      <c r="C99" s="9" t="s">
        <v>93</v>
      </c>
      <c r="D99" s="74">
        <v>1720</v>
      </c>
      <c r="E99" s="74">
        <v>1720</v>
      </c>
      <c r="F99" s="74">
        <f t="shared" si="5"/>
        <v>3440</v>
      </c>
      <c r="G99" s="69"/>
      <c r="H99" s="69"/>
    </row>
    <row r="100" spans="1:8" ht="15" thickBot="1" x14ac:dyDescent="0.4">
      <c r="B100" s="180"/>
      <c r="C100" s="9" t="s">
        <v>2</v>
      </c>
      <c r="D100" s="74"/>
      <c r="E100" s="74"/>
      <c r="F100" s="80">
        <f>SUM(F91:F99)</f>
        <v>100430</v>
      </c>
      <c r="G100" s="69"/>
      <c r="H100" s="69"/>
    </row>
    <row r="101" spans="1:8" ht="15" thickBot="1" x14ac:dyDescent="0.4">
      <c r="B101" s="181"/>
      <c r="C101" s="36" t="s">
        <v>3</v>
      </c>
      <c r="D101" s="81"/>
      <c r="E101" s="81"/>
      <c r="F101" s="81">
        <f>F100/2</f>
        <v>50215</v>
      </c>
      <c r="G101" s="69">
        <v>44800</v>
      </c>
      <c r="H101" s="69">
        <v>46585</v>
      </c>
    </row>
    <row r="102" spans="1:8" x14ac:dyDescent="0.35">
      <c r="C102" s="33"/>
    </row>
    <row r="104" spans="1:8" x14ac:dyDescent="0.35">
      <c r="A104" s="10">
        <v>8</v>
      </c>
      <c r="B104" s="10" t="s">
        <v>110</v>
      </c>
      <c r="C104" s="13" t="s">
        <v>42</v>
      </c>
    </row>
    <row r="105" spans="1:8" x14ac:dyDescent="0.35">
      <c r="C105" s="34" t="s">
        <v>7</v>
      </c>
    </row>
    <row r="106" spans="1:8" ht="15.75" customHeight="1" thickBot="1" x14ac:dyDescent="0.4">
      <c r="C106" s="14"/>
    </row>
    <row r="107" spans="1:8" ht="26.5" thickBot="1" x14ac:dyDescent="0.4">
      <c r="B107" s="15" t="s">
        <v>14</v>
      </c>
      <c r="C107" s="27" t="s">
        <v>0</v>
      </c>
      <c r="D107" s="28" t="s">
        <v>49</v>
      </c>
      <c r="E107" s="28" t="s">
        <v>50</v>
      </c>
      <c r="F107" s="28" t="s">
        <v>51</v>
      </c>
      <c r="G107" s="52" t="s">
        <v>65</v>
      </c>
    </row>
    <row r="108" spans="1:8" ht="21.75" customHeight="1" thickBot="1" x14ac:dyDescent="0.4">
      <c r="B108" s="182" t="s">
        <v>47</v>
      </c>
      <c r="C108" s="29" t="s">
        <v>73</v>
      </c>
      <c r="D108" s="82">
        <v>14725</v>
      </c>
      <c r="E108" s="82">
        <v>14725</v>
      </c>
      <c r="F108" s="82">
        <f>SUM(D108:E108)</f>
        <v>29450</v>
      </c>
      <c r="G108" s="69"/>
    </row>
    <row r="109" spans="1:8" ht="15" thickBot="1" x14ac:dyDescent="0.4">
      <c r="B109" s="180"/>
      <c r="C109" s="29" t="s">
        <v>36</v>
      </c>
      <c r="D109" s="82">
        <v>5000</v>
      </c>
      <c r="E109" s="82">
        <v>5000</v>
      </c>
      <c r="F109" s="82">
        <f>SUM(D109:E109)</f>
        <v>10000</v>
      </c>
      <c r="G109" s="132"/>
    </row>
    <row r="110" spans="1:8" ht="15" thickBot="1" x14ac:dyDescent="0.4">
      <c r="B110" s="180"/>
      <c r="C110" s="29" t="s">
        <v>9</v>
      </c>
      <c r="D110" s="80" t="s">
        <v>10</v>
      </c>
      <c r="E110" s="80" t="s">
        <v>10</v>
      </c>
      <c r="F110" s="80" t="s">
        <v>10</v>
      </c>
      <c r="G110" s="69"/>
    </row>
    <row r="111" spans="1:8" ht="15" thickBot="1" x14ac:dyDescent="0.4">
      <c r="B111" s="180"/>
      <c r="C111" s="29" t="s">
        <v>11</v>
      </c>
      <c r="D111" s="80" t="s">
        <v>10</v>
      </c>
      <c r="E111" s="80" t="s">
        <v>10</v>
      </c>
      <c r="F111" s="80" t="s">
        <v>10</v>
      </c>
      <c r="G111" s="69"/>
    </row>
    <row r="112" spans="1:8" ht="15" thickBot="1" x14ac:dyDescent="0.4">
      <c r="B112" s="180"/>
      <c r="C112" s="29" t="s">
        <v>2</v>
      </c>
      <c r="D112" s="80"/>
      <c r="E112" s="80"/>
      <c r="F112" s="80">
        <f>SUM(F108:F111)</f>
        <v>39450</v>
      </c>
      <c r="G112" s="69"/>
    </row>
    <row r="113" spans="1:7" ht="15" thickBot="1" x14ac:dyDescent="0.4">
      <c r="B113" s="181"/>
      <c r="C113" s="31" t="s">
        <v>3</v>
      </c>
      <c r="D113" s="80"/>
      <c r="E113" s="80"/>
      <c r="F113" s="81">
        <f>F112/1</f>
        <v>39450</v>
      </c>
      <c r="G113" s="69">
        <v>39025</v>
      </c>
    </row>
    <row r="114" spans="1:7" x14ac:dyDescent="0.35">
      <c r="C114" s="33"/>
    </row>
    <row r="115" spans="1:7" x14ac:dyDescent="0.35">
      <c r="C115" s="33"/>
    </row>
    <row r="116" spans="1:7" ht="15.75" customHeight="1" thickBot="1" x14ac:dyDescent="0.4">
      <c r="A116" s="10">
        <v>9</v>
      </c>
      <c r="B116" s="10" t="s">
        <v>111</v>
      </c>
      <c r="C116" s="37"/>
    </row>
    <row r="117" spans="1:7" ht="26.5" thickBot="1" x14ac:dyDescent="0.4">
      <c r="B117" s="15" t="s">
        <v>14</v>
      </c>
      <c r="C117" s="27" t="s">
        <v>5</v>
      </c>
      <c r="D117" s="28" t="s">
        <v>49</v>
      </c>
      <c r="E117" s="28" t="s">
        <v>50</v>
      </c>
      <c r="F117" s="28" t="s">
        <v>51</v>
      </c>
    </row>
    <row r="118" spans="1:7" ht="21" customHeight="1" thickBot="1" x14ac:dyDescent="0.4">
      <c r="B118" s="191" t="s">
        <v>23</v>
      </c>
      <c r="C118" s="29" t="s">
        <v>74</v>
      </c>
      <c r="D118" s="74">
        <v>6330</v>
      </c>
      <c r="E118" s="74">
        <v>6330</v>
      </c>
      <c r="F118" s="74">
        <f>SUM(D118:E118)</f>
        <v>12660</v>
      </c>
    </row>
    <row r="119" spans="1:7" ht="15" thickBot="1" x14ac:dyDescent="0.4">
      <c r="B119" s="192"/>
      <c r="C119" s="9" t="s">
        <v>138</v>
      </c>
      <c r="D119" s="74">
        <v>100</v>
      </c>
      <c r="E119" s="80">
        <v>100</v>
      </c>
      <c r="F119" s="74">
        <v>200</v>
      </c>
    </row>
    <row r="120" spans="1:7" ht="15" thickBot="1" x14ac:dyDescent="0.4">
      <c r="B120" s="192"/>
      <c r="C120" s="9" t="s">
        <v>139</v>
      </c>
      <c r="D120" s="74">
        <v>350</v>
      </c>
      <c r="E120" s="80">
        <v>350</v>
      </c>
      <c r="F120" s="74">
        <v>700</v>
      </c>
    </row>
    <row r="121" spans="1:7" ht="15" thickBot="1" x14ac:dyDescent="0.4">
      <c r="B121" s="192"/>
      <c r="C121" s="9" t="s">
        <v>140</v>
      </c>
      <c r="D121" s="82">
        <v>50</v>
      </c>
      <c r="E121" s="80">
        <v>50</v>
      </c>
      <c r="F121" s="74">
        <v>100</v>
      </c>
    </row>
    <row r="122" spans="1:7" ht="15" thickBot="1" x14ac:dyDescent="0.4">
      <c r="B122" s="193"/>
      <c r="C122" s="29" t="s">
        <v>2</v>
      </c>
      <c r="D122" s="74"/>
      <c r="E122" s="80"/>
      <c r="F122" s="80">
        <f>SUM(F118:F121)</f>
        <v>13660</v>
      </c>
    </row>
    <row r="123" spans="1:7" x14ac:dyDescent="0.35">
      <c r="B123" s="35"/>
      <c r="C123" s="3"/>
      <c r="D123" s="164"/>
      <c r="E123" s="4"/>
      <c r="F123" s="5"/>
    </row>
    <row r="124" spans="1:7" ht="15" thickBot="1" x14ac:dyDescent="0.4">
      <c r="A124" s="10">
        <v>10</v>
      </c>
      <c r="B124" s="45" t="s">
        <v>26</v>
      </c>
      <c r="C124" s="38" t="s">
        <v>112</v>
      </c>
      <c r="D124" s="164"/>
      <c r="E124" s="4"/>
      <c r="F124" s="4"/>
    </row>
    <row r="125" spans="1:7" ht="15" thickBot="1" x14ac:dyDescent="0.4">
      <c r="B125" s="15" t="s">
        <v>14</v>
      </c>
      <c r="C125" s="27" t="s">
        <v>5</v>
      </c>
      <c r="D125" s="28" t="s">
        <v>1</v>
      </c>
      <c r="E125" s="28" t="s">
        <v>12</v>
      </c>
      <c r="F125" s="28" t="s">
        <v>27</v>
      </c>
      <c r="G125" s="28" t="s">
        <v>8</v>
      </c>
    </row>
    <row r="126" spans="1:7" ht="17.25" customHeight="1" thickBot="1" x14ac:dyDescent="0.4">
      <c r="B126" s="182" t="s">
        <v>26</v>
      </c>
      <c r="C126" s="53" t="s">
        <v>46</v>
      </c>
      <c r="D126" s="88">
        <v>1500</v>
      </c>
      <c r="E126" s="88">
        <v>1500</v>
      </c>
      <c r="F126" s="88">
        <v>1500</v>
      </c>
      <c r="G126" s="88">
        <f t="shared" ref="G126:G137" si="6">SUM(D126:F126)</f>
        <v>4500</v>
      </c>
    </row>
    <row r="127" spans="1:7" ht="15" thickBot="1" x14ac:dyDescent="0.4">
      <c r="B127" s="180"/>
      <c r="C127" s="39" t="s">
        <v>28</v>
      </c>
      <c r="D127" s="88">
        <v>550</v>
      </c>
      <c r="E127" s="88">
        <v>550</v>
      </c>
      <c r="F127" s="88">
        <v>550</v>
      </c>
      <c r="G127" s="88">
        <f t="shared" si="6"/>
        <v>1650</v>
      </c>
    </row>
    <row r="128" spans="1:7" ht="15" thickBot="1" x14ac:dyDescent="0.4">
      <c r="B128" s="180"/>
      <c r="C128" s="39" t="s">
        <v>29</v>
      </c>
      <c r="D128" s="88">
        <v>80</v>
      </c>
      <c r="E128" s="88">
        <v>80</v>
      </c>
      <c r="F128" s="88">
        <v>80</v>
      </c>
      <c r="G128" s="88">
        <f t="shared" si="6"/>
        <v>240</v>
      </c>
    </row>
    <row r="129" spans="1:7" ht="15" thickBot="1" x14ac:dyDescent="0.4">
      <c r="B129" s="180"/>
      <c r="C129" s="39" t="s">
        <v>30</v>
      </c>
      <c r="D129" s="88">
        <v>20</v>
      </c>
      <c r="E129" s="88">
        <v>20</v>
      </c>
      <c r="F129" s="88">
        <v>20</v>
      </c>
      <c r="G129" s="88">
        <f t="shared" si="6"/>
        <v>60</v>
      </c>
    </row>
    <row r="130" spans="1:7" ht="15" thickBot="1" x14ac:dyDescent="0.4">
      <c r="B130" s="180"/>
      <c r="C130" s="39" t="s">
        <v>31</v>
      </c>
      <c r="D130" s="88">
        <v>10</v>
      </c>
      <c r="E130" s="88">
        <v>10</v>
      </c>
      <c r="F130" s="88">
        <v>10</v>
      </c>
      <c r="G130" s="88">
        <f t="shared" si="6"/>
        <v>30</v>
      </c>
    </row>
    <row r="131" spans="1:7" ht="15" thickBot="1" x14ac:dyDescent="0.4">
      <c r="B131" s="180"/>
      <c r="C131" s="39" t="s">
        <v>32</v>
      </c>
      <c r="D131" s="88">
        <v>20</v>
      </c>
      <c r="E131" s="88">
        <v>20</v>
      </c>
      <c r="F131" s="88">
        <v>20</v>
      </c>
      <c r="G131" s="88">
        <f t="shared" si="6"/>
        <v>60</v>
      </c>
    </row>
    <row r="132" spans="1:7" ht="15" thickBot="1" x14ac:dyDescent="0.4">
      <c r="B132" s="180"/>
      <c r="C132" s="39" t="s">
        <v>33</v>
      </c>
      <c r="D132" s="88">
        <v>50</v>
      </c>
      <c r="E132" s="88">
        <v>50</v>
      </c>
      <c r="F132" s="88">
        <v>50</v>
      </c>
      <c r="G132" s="88">
        <f t="shared" si="6"/>
        <v>150</v>
      </c>
    </row>
    <row r="133" spans="1:7" ht="15" thickBot="1" x14ac:dyDescent="0.4">
      <c r="B133" s="180"/>
      <c r="C133" s="39" t="s">
        <v>34</v>
      </c>
      <c r="D133" s="88">
        <v>25</v>
      </c>
      <c r="E133" s="88">
        <v>25</v>
      </c>
      <c r="F133" s="88">
        <v>25</v>
      </c>
      <c r="G133" s="88">
        <f t="shared" si="6"/>
        <v>75</v>
      </c>
    </row>
    <row r="134" spans="1:7" ht="15" thickBot="1" x14ac:dyDescent="0.4">
      <c r="B134" s="180"/>
      <c r="C134" s="39" t="s">
        <v>35</v>
      </c>
      <c r="D134" s="88">
        <v>0</v>
      </c>
      <c r="E134" s="88">
        <v>0</v>
      </c>
      <c r="F134" s="88">
        <v>0</v>
      </c>
      <c r="G134" s="88">
        <f t="shared" si="6"/>
        <v>0</v>
      </c>
    </row>
    <row r="135" spans="1:7" ht="15" thickBot="1" x14ac:dyDescent="0.4">
      <c r="B135" s="180"/>
      <c r="C135" s="39" t="s">
        <v>37</v>
      </c>
      <c r="D135" s="88">
        <v>1500</v>
      </c>
      <c r="E135" s="88">
        <v>1500</v>
      </c>
      <c r="F135" s="88">
        <v>1500</v>
      </c>
      <c r="G135" s="88">
        <f t="shared" si="6"/>
        <v>4500</v>
      </c>
    </row>
    <row r="136" spans="1:7" ht="15" thickBot="1" x14ac:dyDescent="0.4">
      <c r="B136" s="180"/>
      <c r="C136" s="39" t="s">
        <v>13</v>
      </c>
      <c r="D136" s="88"/>
      <c r="E136" s="89"/>
      <c r="F136" s="89">
        <v>650</v>
      </c>
      <c r="G136" s="88">
        <f t="shared" si="6"/>
        <v>650</v>
      </c>
    </row>
    <row r="137" spans="1:7" ht="15" thickBot="1" x14ac:dyDescent="0.4">
      <c r="B137" s="180"/>
      <c r="C137" s="39" t="s">
        <v>44</v>
      </c>
      <c r="D137" s="88"/>
      <c r="E137" s="89"/>
      <c r="F137" s="89">
        <v>650</v>
      </c>
      <c r="G137" s="88">
        <f t="shared" si="6"/>
        <v>650</v>
      </c>
    </row>
    <row r="138" spans="1:7" ht="15" thickBot="1" x14ac:dyDescent="0.4">
      <c r="B138" s="180"/>
      <c r="C138" s="29" t="s">
        <v>61</v>
      </c>
      <c r="D138" s="74"/>
      <c r="E138" s="80"/>
      <c r="F138" s="80"/>
      <c r="G138" s="89">
        <f>SUM(G126:G137)</f>
        <v>12565</v>
      </c>
    </row>
    <row r="139" spans="1:7" ht="15" thickBot="1" x14ac:dyDescent="0.4">
      <c r="B139" s="181"/>
      <c r="C139" s="2" t="s">
        <v>3</v>
      </c>
      <c r="D139" s="90"/>
      <c r="E139" s="91"/>
      <c r="F139" s="91"/>
      <c r="G139" s="92">
        <f>G138/1</f>
        <v>12565</v>
      </c>
    </row>
    <row r="140" spans="1:7" x14ac:dyDescent="0.35">
      <c r="B140" s="35"/>
      <c r="C140" s="3"/>
      <c r="D140" s="109"/>
      <c r="E140" s="110"/>
      <c r="F140" s="110"/>
      <c r="G140" s="111"/>
    </row>
    <row r="141" spans="1:7" ht="39" customHeight="1" x14ac:dyDescent="0.35">
      <c r="A141" s="10">
        <v>11</v>
      </c>
      <c r="B141" s="10" t="s">
        <v>108</v>
      </c>
      <c r="C141" s="186" t="s">
        <v>86</v>
      </c>
      <c r="D141" s="187"/>
      <c r="E141" s="187"/>
      <c r="F141" s="187"/>
      <c r="G141" s="111"/>
    </row>
    <row r="142" spans="1:7" ht="15" thickBot="1" x14ac:dyDescent="0.4">
      <c r="B142" s="10"/>
      <c r="C142" s="3"/>
      <c r="D142" s="109"/>
      <c r="E142" s="110"/>
      <c r="F142" s="110"/>
      <c r="G142" s="111"/>
    </row>
    <row r="143" spans="1:7" ht="15" thickBot="1" x14ac:dyDescent="0.4">
      <c r="B143" s="112" t="s">
        <v>14</v>
      </c>
      <c r="C143" s="118" t="s">
        <v>5</v>
      </c>
      <c r="D143" s="119" t="s">
        <v>76</v>
      </c>
      <c r="E143" s="110"/>
      <c r="F143" s="110"/>
      <c r="G143" s="111"/>
    </row>
    <row r="144" spans="1:7" ht="26" x14ac:dyDescent="0.35">
      <c r="B144" s="188" t="s">
        <v>21</v>
      </c>
      <c r="C144" s="117" t="s">
        <v>132</v>
      </c>
      <c r="D144" s="68">
        <f>21808*75%</f>
        <v>16356</v>
      </c>
      <c r="E144" s="110"/>
      <c r="F144" s="110"/>
      <c r="G144" s="111"/>
    </row>
    <row r="145" spans="1:199" x14ac:dyDescent="0.35">
      <c r="B145" s="189"/>
      <c r="C145" s="114" t="s">
        <v>87</v>
      </c>
      <c r="D145" s="70">
        <v>0</v>
      </c>
      <c r="E145" s="110"/>
      <c r="F145" s="110"/>
      <c r="G145" s="111"/>
    </row>
    <row r="146" spans="1:199" x14ac:dyDescent="0.35">
      <c r="B146" s="189"/>
      <c r="C146" s="114" t="s">
        <v>88</v>
      </c>
      <c r="D146" s="70">
        <v>0</v>
      </c>
      <c r="E146" s="110"/>
      <c r="F146" s="110"/>
      <c r="G146" s="111"/>
    </row>
    <row r="147" spans="1:199" x14ac:dyDescent="0.35">
      <c r="B147" s="189"/>
      <c r="C147" s="113" t="s">
        <v>77</v>
      </c>
      <c r="D147" s="165">
        <f>SUM(D144:D146)</f>
        <v>16356</v>
      </c>
      <c r="E147" s="110"/>
      <c r="F147" s="110"/>
      <c r="G147" s="111"/>
    </row>
    <row r="148" spans="1:199" ht="15" thickBot="1" x14ac:dyDescent="0.4">
      <c r="B148" s="190"/>
      <c r="C148" s="115" t="s">
        <v>75</v>
      </c>
      <c r="D148" s="116">
        <f>21808+2080+497</f>
        <v>24385</v>
      </c>
      <c r="E148" s="110"/>
      <c r="F148" s="110"/>
      <c r="G148" s="111"/>
    </row>
    <row r="149" spans="1:199" x14ac:dyDescent="0.35">
      <c r="B149" s="35"/>
      <c r="C149" s="3"/>
      <c r="D149" s="109"/>
      <c r="E149" s="110"/>
      <c r="F149" s="110"/>
      <c r="G149" s="111"/>
    </row>
    <row r="150" spans="1:199" x14ac:dyDescent="0.35">
      <c r="B150" s="35"/>
      <c r="C150" s="3"/>
      <c r="D150" s="3"/>
      <c r="E150" s="4"/>
      <c r="F150" s="4"/>
    </row>
    <row r="151" spans="1:199" ht="18.75" customHeight="1" thickBot="1" x14ac:dyDescent="0.4">
      <c r="A151" s="10">
        <v>12</v>
      </c>
      <c r="B151" s="10" t="s">
        <v>113</v>
      </c>
      <c r="C151" s="40"/>
    </row>
    <row r="152" spans="1:199" ht="18.75" customHeight="1" thickBot="1" x14ac:dyDescent="0.4">
      <c r="C152" s="46"/>
      <c r="D152" s="168" t="s">
        <v>57</v>
      </c>
      <c r="E152" s="174" t="s">
        <v>154</v>
      </c>
      <c r="F152" s="174" t="s">
        <v>155</v>
      </c>
    </row>
    <row r="153" spans="1:199" x14ac:dyDescent="0.35">
      <c r="C153" s="166" t="s">
        <v>80</v>
      </c>
      <c r="D153" s="169">
        <v>16500</v>
      </c>
      <c r="E153" s="175">
        <v>0</v>
      </c>
      <c r="F153" s="175">
        <f t="shared" ref="F153:F168" si="7">SUM(D153-E153)</f>
        <v>16500</v>
      </c>
    </row>
    <row r="154" spans="1:199" x14ac:dyDescent="0.35">
      <c r="C154" s="167" t="s">
        <v>142</v>
      </c>
      <c r="D154" s="170">
        <v>2520</v>
      </c>
      <c r="E154" s="175">
        <v>0</v>
      </c>
      <c r="F154" s="175">
        <f t="shared" si="7"/>
        <v>2520</v>
      </c>
    </row>
    <row r="155" spans="1:199" s="133" customFormat="1" ht="30" customHeight="1" x14ac:dyDescent="0.35">
      <c r="A155" s="10"/>
      <c r="B155" s="12"/>
      <c r="C155" s="122" t="s">
        <v>143</v>
      </c>
      <c r="D155" s="170">
        <v>5344</v>
      </c>
      <c r="E155" s="175">
        <v>0</v>
      </c>
      <c r="F155" s="175">
        <f t="shared" si="7"/>
        <v>5344</v>
      </c>
      <c r="G155" s="44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</row>
    <row r="156" spans="1:199" x14ac:dyDescent="0.35">
      <c r="C156" s="41" t="s">
        <v>149</v>
      </c>
      <c r="D156" s="171">
        <v>3000</v>
      </c>
      <c r="E156" s="176">
        <v>1000</v>
      </c>
      <c r="F156" s="175">
        <f>SUM(D156-E156)</f>
        <v>2000</v>
      </c>
    </row>
    <row r="157" spans="1:199" x14ac:dyDescent="0.35">
      <c r="C157" s="41" t="s">
        <v>156</v>
      </c>
      <c r="D157" s="171">
        <f>SUM(675*10)</f>
        <v>6750</v>
      </c>
      <c r="E157" s="175">
        <v>0</v>
      </c>
      <c r="F157" s="175">
        <f t="shared" si="7"/>
        <v>6750</v>
      </c>
    </row>
    <row r="158" spans="1:199" x14ac:dyDescent="0.35">
      <c r="C158" s="41" t="s">
        <v>148</v>
      </c>
      <c r="D158" s="171">
        <v>500</v>
      </c>
      <c r="E158" s="175">
        <v>500</v>
      </c>
      <c r="F158" s="175">
        <f t="shared" si="7"/>
        <v>0</v>
      </c>
    </row>
    <row r="159" spans="1:199" x14ac:dyDescent="0.35">
      <c r="C159" s="41" t="s">
        <v>165</v>
      </c>
      <c r="D159" s="171">
        <v>10000</v>
      </c>
      <c r="E159" s="175">
        <v>0</v>
      </c>
      <c r="F159" s="175">
        <f>D159</f>
        <v>10000</v>
      </c>
    </row>
    <row r="160" spans="1:199" x14ac:dyDescent="0.35">
      <c r="C160" s="41" t="s">
        <v>168</v>
      </c>
      <c r="D160" s="171">
        <v>2920</v>
      </c>
      <c r="E160" s="175">
        <v>0</v>
      </c>
      <c r="F160" s="175">
        <f>D160</f>
        <v>2920</v>
      </c>
    </row>
    <row r="161" spans="1:7" x14ac:dyDescent="0.35">
      <c r="C161" s="41" t="s">
        <v>114</v>
      </c>
      <c r="D161" s="171">
        <v>3500</v>
      </c>
      <c r="E161" s="175">
        <v>0</v>
      </c>
      <c r="F161" s="175">
        <f t="shared" si="7"/>
        <v>3500</v>
      </c>
    </row>
    <row r="162" spans="1:7" x14ac:dyDescent="0.35">
      <c r="C162" s="41" t="s">
        <v>115</v>
      </c>
      <c r="D162" s="171">
        <v>7000</v>
      </c>
      <c r="E162" s="175">
        <v>0</v>
      </c>
      <c r="F162" s="175">
        <f t="shared" si="7"/>
        <v>7000</v>
      </c>
    </row>
    <row r="163" spans="1:7" x14ac:dyDescent="0.35">
      <c r="C163" s="122" t="s">
        <v>157</v>
      </c>
      <c r="D163" s="170">
        <v>5000</v>
      </c>
      <c r="E163" s="177">
        <v>0</v>
      </c>
      <c r="F163" s="175">
        <f t="shared" si="7"/>
        <v>5000</v>
      </c>
    </row>
    <row r="164" spans="1:7" x14ac:dyDescent="0.35">
      <c r="C164" s="41" t="s">
        <v>85</v>
      </c>
      <c r="D164" s="171">
        <v>16000</v>
      </c>
      <c r="E164" s="178">
        <v>0</v>
      </c>
      <c r="F164" s="175">
        <f t="shared" si="7"/>
        <v>16000</v>
      </c>
    </row>
    <row r="165" spans="1:7" x14ac:dyDescent="0.35">
      <c r="C165" s="194" t="s">
        <v>167</v>
      </c>
      <c r="D165" s="172">
        <v>10000</v>
      </c>
      <c r="E165" s="178">
        <v>0</v>
      </c>
      <c r="F165" s="175">
        <f t="shared" si="7"/>
        <v>10000</v>
      </c>
    </row>
    <row r="166" spans="1:7" ht="22.5" customHeight="1" x14ac:dyDescent="0.35">
      <c r="C166" s="163" t="s">
        <v>158</v>
      </c>
      <c r="D166" s="172">
        <v>1800</v>
      </c>
      <c r="E166" s="178">
        <v>800</v>
      </c>
      <c r="F166" s="175">
        <f t="shared" si="7"/>
        <v>1000</v>
      </c>
    </row>
    <row r="167" spans="1:7" ht="55" customHeight="1" x14ac:dyDescent="0.35">
      <c r="C167" s="163" t="s">
        <v>159</v>
      </c>
      <c r="D167" s="172">
        <v>2900</v>
      </c>
      <c r="E167" s="178">
        <v>0</v>
      </c>
      <c r="F167" s="175">
        <f t="shared" si="7"/>
        <v>2900</v>
      </c>
    </row>
    <row r="168" spans="1:7" ht="20.5" customHeight="1" x14ac:dyDescent="0.35">
      <c r="C168" s="163" t="s">
        <v>161</v>
      </c>
      <c r="D168" s="172">
        <v>15000</v>
      </c>
      <c r="E168" s="178">
        <v>0</v>
      </c>
      <c r="F168" s="175">
        <f t="shared" si="7"/>
        <v>15000</v>
      </c>
    </row>
    <row r="169" spans="1:7" ht="15" thickBot="1" x14ac:dyDescent="0.4">
      <c r="C169" s="42" t="s">
        <v>63</v>
      </c>
      <c r="D169" s="173">
        <f>SUM(D153:D168)</f>
        <v>108734</v>
      </c>
      <c r="E169" s="179">
        <f>SUM(E153:E168)</f>
        <v>2300</v>
      </c>
      <c r="F169" s="179">
        <f>SUM(F153:F168)</f>
        <v>106434</v>
      </c>
    </row>
    <row r="170" spans="1:7" ht="15" thickBot="1" x14ac:dyDescent="0.4">
      <c r="C170" s="138"/>
      <c r="D170" s="139"/>
      <c r="F170" s="94"/>
    </row>
    <row r="171" spans="1:7" ht="15" thickBot="1" x14ac:dyDescent="0.4">
      <c r="C171" s="2" t="s">
        <v>68</v>
      </c>
      <c r="D171" s="139"/>
      <c r="F171" s="94"/>
    </row>
    <row r="172" spans="1:7" ht="15" thickBot="1" x14ac:dyDescent="0.4">
      <c r="C172" s="29" t="s">
        <v>69</v>
      </c>
      <c r="D172" s="139"/>
      <c r="F172" s="94"/>
    </row>
    <row r="173" spans="1:7" x14ac:dyDescent="0.35">
      <c r="C173" s="3" t="s">
        <v>160</v>
      </c>
      <c r="D173" s="139"/>
      <c r="F173" s="94"/>
    </row>
    <row r="174" spans="1:7" ht="15" thickBot="1" x14ac:dyDescent="0.4">
      <c r="A174" s="12"/>
      <c r="C174" s="143"/>
      <c r="D174" s="144"/>
      <c r="E174" s="86"/>
    </row>
    <row r="175" spans="1:7" s="147" customFormat="1" ht="15" thickBot="1" x14ac:dyDescent="0.4">
      <c r="A175" s="10">
        <v>13</v>
      </c>
      <c r="B175" s="10" t="s">
        <v>121</v>
      </c>
      <c r="C175" s="150"/>
      <c r="D175" s="145">
        <v>35744</v>
      </c>
      <c r="E175" s="148"/>
      <c r="F175" s="149"/>
      <c r="G175" s="44"/>
    </row>
    <row r="176" spans="1:7" ht="15" thickBot="1" x14ac:dyDescent="0.4">
      <c r="C176" s="146" t="s">
        <v>122</v>
      </c>
      <c r="D176" s="86"/>
      <c r="E176" s="86"/>
      <c r="F176" s="7"/>
    </row>
    <row r="177" spans="1:9" ht="33" customHeight="1" thickBot="1" x14ac:dyDescent="0.4">
      <c r="B177" s="1" t="s">
        <v>19</v>
      </c>
      <c r="C177" s="19" t="s">
        <v>58</v>
      </c>
      <c r="D177" s="47" t="s">
        <v>59</v>
      </c>
      <c r="E177" s="128" t="s">
        <v>60</v>
      </c>
      <c r="F177" s="125"/>
    </row>
    <row r="178" spans="1:9" x14ac:dyDescent="0.35">
      <c r="A178" s="10">
        <v>1</v>
      </c>
      <c r="B178" s="20" t="s">
        <v>15</v>
      </c>
      <c r="C178" s="97">
        <f>F13</f>
        <v>25705</v>
      </c>
      <c r="D178" s="95">
        <f>F13</f>
        <v>25705</v>
      </c>
      <c r="E178" s="129">
        <f t="shared" ref="E178:E185" si="8">D178/$C$195</f>
        <v>1063.9486754966888</v>
      </c>
      <c r="F178" s="126"/>
    </row>
    <row r="179" spans="1:9" x14ac:dyDescent="0.35">
      <c r="A179" s="10">
        <v>2</v>
      </c>
      <c r="B179" s="21" t="s">
        <v>16</v>
      </c>
      <c r="C179" s="98">
        <f>F28</f>
        <v>17720</v>
      </c>
      <c r="D179" s="96">
        <f>F28</f>
        <v>17720</v>
      </c>
      <c r="E179" s="130">
        <f t="shared" si="8"/>
        <v>733.44370860927154</v>
      </c>
      <c r="F179" s="126"/>
    </row>
    <row r="180" spans="1:9" x14ac:dyDescent="0.35">
      <c r="A180" s="10">
        <v>3</v>
      </c>
      <c r="B180" s="21" t="s">
        <v>17</v>
      </c>
      <c r="C180" s="98">
        <f>F42</f>
        <v>68640</v>
      </c>
      <c r="D180" s="96">
        <f>F43</f>
        <v>34320</v>
      </c>
      <c r="E180" s="130">
        <f t="shared" si="8"/>
        <v>1420.5298013245033</v>
      </c>
      <c r="F180" s="126"/>
    </row>
    <row r="181" spans="1:9" x14ac:dyDescent="0.35">
      <c r="A181" s="10">
        <v>4</v>
      </c>
      <c r="B181" s="21" t="s">
        <v>18</v>
      </c>
      <c r="C181" s="98">
        <f>G56</f>
        <v>18320</v>
      </c>
      <c r="D181" s="96">
        <f>G57</f>
        <v>4580</v>
      </c>
      <c r="E181" s="130">
        <f t="shared" si="8"/>
        <v>189.56953642384107</v>
      </c>
      <c r="F181" s="126"/>
    </row>
    <row r="182" spans="1:9" x14ac:dyDescent="0.35">
      <c r="A182" s="10">
        <v>5</v>
      </c>
      <c r="B182" s="21" t="s">
        <v>100</v>
      </c>
      <c r="C182" s="98">
        <f>G68</f>
        <v>0</v>
      </c>
      <c r="D182" s="96">
        <f>G69</f>
        <v>0</v>
      </c>
      <c r="E182" s="130">
        <f t="shared" si="8"/>
        <v>0</v>
      </c>
      <c r="F182" s="126"/>
    </row>
    <row r="183" spans="1:9" x14ac:dyDescent="0.35">
      <c r="A183" s="10">
        <v>6</v>
      </c>
      <c r="B183" s="21" t="s">
        <v>20</v>
      </c>
      <c r="C183" s="98">
        <f>G84</f>
        <v>25400</v>
      </c>
      <c r="D183" s="96">
        <f>G85</f>
        <v>5080</v>
      </c>
      <c r="E183" s="130">
        <f t="shared" si="8"/>
        <v>210.26490066225165</v>
      </c>
      <c r="F183" s="126"/>
    </row>
    <row r="184" spans="1:9" x14ac:dyDescent="0.35">
      <c r="A184" s="10">
        <v>7</v>
      </c>
      <c r="B184" s="21" t="s">
        <v>21</v>
      </c>
      <c r="C184" s="98">
        <f>F100</f>
        <v>100430</v>
      </c>
      <c r="D184" s="96">
        <f>F101</f>
        <v>50215</v>
      </c>
      <c r="E184" s="130">
        <f t="shared" si="8"/>
        <v>2078.4354304635763</v>
      </c>
      <c r="F184" s="126"/>
    </row>
    <row r="185" spans="1:9" ht="15" thickBot="1" x14ac:dyDescent="0.4">
      <c r="A185" s="10">
        <v>8</v>
      </c>
      <c r="B185" s="21" t="s">
        <v>22</v>
      </c>
      <c r="C185" s="98">
        <f>F112</f>
        <v>39450</v>
      </c>
      <c r="D185" s="96">
        <f>F113</f>
        <v>39450</v>
      </c>
      <c r="E185" s="131">
        <f t="shared" si="8"/>
        <v>1632.864238410596</v>
      </c>
      <c r="F185" s="127"/>
    </row>
    <row r="186" spans="1:9" ht="15" thickBot="1" x14ac:dyDescent="0.4">
      <c r="A186" s="10">
        <v>9</v>
      </c>
      <c r="B186" s="21" t="s">
        <v>43</v>
      </c>
      <c r="C186" s="98">
        <f>F122</f>
        <v>13660</v>
      </c>
      <c r="D186" s="55"/>
      <c r="E186" s="131">
        <f>C186/$C$195</f>
        <v>565.39735099337747</v>
      </c>
      <c r="F186" s="7"/>
    </row>
    <row r="187" spans="1:9" ht="15" thickBot="1" x14ac:dyDescent="0.4">
      <c r="A187" s="10">
        <v>11</v>
      </c>
      <c r="B187" s="21" t="s">
        <v>78</v>
      </c>
      <c r="C187" s="98">
        <f>D147</f>
        <v>16356</v>
      </c>
      <c r="D187" s="59"/>
      <c r="E187" s="131">
        <f>C187/$C$195</f>
        <v>676.98675496688736</v>
      </c>
      <c r="F187" s="7"/>
    </row>
    <row r="188" spans="1:9" ht="15" thickBot="1" x14ac:dyDescent="0.4">
      <c r="A188" s="10">
        <v>12</v>
      </c>
      <c r="B188" s="21" t="s">
        <v>113</v>
      </c>
      <c r="C188" s="98">
        <f>D169</f>
        <v>108734</v>
      </c>
      <c r="D188" s="60"/>
      <c r="E188" s="131">
        <f>C188/$C$195</f>
        <v>4500.5794701986752</v>
      </c>
      <c r="F188" s="7"/>
    </row>
    <row r="189" spans="1:9" s="151" customFormat="1" ht="21.5" thickBot="1" x14ac:dyDescent="0.55000000000000004">
      <c r="B189" s="152" t="s">
        <v>2</v>
      </c>
      <c r="C189" s="153">
        <f>SUM(C178:C188)</f>
        <v>434415</v>
      </c>
      <c r="D189" s="154"/>
      <c r="E189" s="155"/>
      <c r="F189" s="156"/>
    </row>
    <row r="190" spans="1:9" ht="15" thickBot="1" x14ac:dyDescent="0.4">
      <c r="B190" s="25"/>
      <c r="C190" s="120"/>
      <c r="D190" s="121"/>
      <c r="E190" s="131"/>
      <c r="F190" s="7"/>
    </row>
    <row r="191" spans="1:9" ht="26.5" thickBot="1" x14ac:dyDescent="0.65">
      <c r="A191" s="43"/>
      <c r="B191" s="25" t="s">
        <v>79</v>
      </c>
      <c r="C191" s="99">
        <f>D175</f>
        <v>35744</v>
      </c>
      <c r="D191" s="56"/>
      <c r="F191" s="7"/>
      <c r="H191" s="43"/>
      <c r="I191" s="43"/>
    </row>
    <row r="192" spans="1:9" s="43" customFormat="1" ht="26.5" thickBot="1" x14ac:dyDescent="0.65">
      <c r="B192" s="63" t="s">
        <v>25</v>
      </c>
      <c r="C192" s="100">
        <f>SUM(C189:C191)</f>
        <v>470159</v>
      </c>
      <c r="D192" s="54"/>
      <c r="E192" s="107"/>
      <c r="F192" s="54"/>
      <c r="G192" s="45"/>
    </row>
    <row r="193" spans="1:9" s="43" customFormat="1" ht="26.5" thickBot="1" x14ac:dyDescent="0.65">
      <c r="B193" s="61" t="s">
        <v>24</v>
      </c>
      <c r="C193" s="101">
        <f>C194/C197</f>
        <v>19503.331037973006</v>
      </c>
      <c r="D193" s="54"/>
      <c r="F193" s="54"/>
      <c r="G193" s="45"/>
      <c r="I193" s="12"/>
    </row>
    <row r="194" spans="1:9" s="43" customFormat="1" ht="26.5" thickBot="1" x14ac:dyDescent="0.65">
      <c r="A194" s="10"/>
      <c r="B194" s="62" t="s">
        <v>62</v>
      </c>
      <c r="C194" s="106">
        <f>C192/C196</f>
        <v>26134.463590883828</v>
      </c>
      <c r="D194" s="58"/>
      <c r="F194" s="54"/>
      <c r="G194" s="45"/>
      <c r="H194" s="12"/>
      <c r="I194" s="12"/>
    </row>
    <row r="195" spans="1:9" ht="15" thickBot="1" x14ac:dyDescent="0.4">
      <c r="B195" s="30" t="s">
        <v>166</v>
      </c>
      <c r="C195" s="102">
        <v>24.16</v>
      </c>
      <c r="D195" s="57"/>
    </row>
    <row r="196" spans="1:9" ht="15" thickBot="1" x14ac:dyDescent="0.4">
      <c r="B196" s="6" t="s">
        <v>147</v>
      </c>
      <c r="C196" s="103">
        <v>17.989999999999998</v>
      </c>
    </row>
    <row r="197" spans="1:9" ht="15" thickBot="1" x14ac:dyDescent="0.4">
      <c r="B197" s="157" t="s">
        <v>123</v>
      </c>
      <c r="C197" s="65">
        <v>1.34</v>
      </c>
    </row>
    <row r="200" spans="1:9" x14ac:dyDescent="0.35">
      <c r="B200" s="123" t="s">
        <v>81</v>
      </c>
      <c r="C200" s="124" t="s">
        <v>2</v>
      </c>
    </row>
    <row r="201" spans="1:9" ht="26" x14ac:dyDescent="0.35">
      <c r="B201" s="122" t="s">
        <v>64</v>
      </c>
      <c r="C201" s="93">
        <v>2520</v>
      </c>
    </row>
    <row r="202" spans="1:9" x14ac:dyDescent="0.35">
      <c r="B202" s="122" t="s">
        <v>82</v>
      </c>
      <c r="C202" s="93">
        <f>G50*7</f>
        <v>25200</v>
      </c>
    </row>
    <row r="203" spans="1:9" ht="26" x14ac:dyDescent="0.35">
      <c r="B203" s="122" t="s">
        <v>83</v>
      </c>
      <c r="C203" s="93">
        <v>2520</v>
      </c>
      <c r="D203" s="108"/>
    </row>
  </sheetData>
  <mergeCells count="12">
    <mergeCell ref="C141:F141"/>
    <mergeCell ref="B144:B148"/>
    <mergeCell ref="B126:B139"/>
    <mergeCell ref="B91:B101"/>
    <mergeCell ref="B108:B113"/>
    <mergeCell ref="B118:B122"/>
    <mergeCell ref="B35:B43"/>
    <mergeCell ref="B49:B57"/>
    <mergeCell ref="B75:B85"/>
    <mergeCell ref="B7:B13"/>
    <mergeCell ref="B20:B29"/>
    <mergeCell ref="B64:B69"/>
  </mergeCells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James</dc:creator>
  <cp:lastModifiedBy>Mick James</cp:lastModifiedBy>
  <dcterms:created xsi:type="dcterms:W3CDTF">2020-12-16T04:45:31Z</dcterms:created>
  <dcterms:modified xsi:type="dcterms:W3CDTF">2022-01-31T17:17:27Z</dcterms:modified>
</cp:coreProperties>
</file>